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2\_Public2\_Utvar_TN\Odbor_ PS\____3_Stavby\5. Akce BOZP\Objekt stání SDV Frýdek-Místek, Karviná, Studénka\Studénka\2. Aktualizace rozpočtu (5_2022)\"/>
    </mc:Choice>
  </mc:AlternateContent>
  <bookViews>
    <workbookView xWindow="0" yWindow="0" windowWidth="28800" windowHeight="12345"/>
  </bookViews>
  <sheets>
    <sheet name="Rekapitulace stavby" sheetId="1" r:id="rId1"/>
    <sheet name="SO 01 - Hala pro parkován..." sheetId="2" r:id="rId2"/>
    <sheet name="SO 02 - Železniční svršek" sheetId="3" r:id="rId3"/>
    <sheet name="SO 03 - Dešťová kanalizace" sheetId="4" r:id="rId4"/>
    <sheet name="SO 04 - Elektroinstalace" sheetId="5" r:id="rId5"/>
    <sheet name="SO 04 - ZP - Zemní práce" sheetId="6" r:id="rId6"/>
    <sheet name="SO 05 - Demolice krytého ..." sheetId="7" r:id="rId7"/>
    <sheet name="PS 01 - Vzduchotechnika" sheetId="8" r:id="rId8"/>
    <sheet name="PS 02 - Poplachový zabezp..." sheetId="9" r:id="rId9"/>
    <sheet name="PS 03 - Kamerový systém" sheetId="10" r:id="rId10"/>
    <sheet name="VRN - Vedlejší rozpočtové..." sheetId="11" r:id="rId11"/>
  </sheets>
  <definedNames>
    <definedName name="_xlnm._FilterDatabase" localSheetId="7" hidden="1">'PS 01 - Vzduchotechnika'!$C$116:$K$132</definedName>
    <definedName name="_xlnm._FilterDatabase" localSheetId="8" hidden="1">'PS 02 - Poplachový zabezp...'!$C$115:$K$153</definedName>
    <definedName name="_xlnm._FilterDatabase" localSheetId="9" hidden="1">'PS 03 - Kamerový systém'!$C$115:$K$196</definedName>
    <definedName name="_xlnm._FilterDatabase" localSheetId="1" hidden="1">'SO 01 - Hala pro parkován...'!$C$127:$K$302</definedName>
    <definedName name="_xlnm._FilterDatabase" localSheetId="2" hidden="1">'SO 02 - Železniční svršek'!$C$125:$K$186</definedName>
    <definedName name="_xlnm._FilterDatabase" localSheetId="3" hidden="1">'SO 03 - Dešťová kanalizace'!$C$123:$K$181</definedName>
    <definedName name="_xlnm._FilterDatabase" localSheetId="4" hidden="1">'SO 04 - Elektroinstalace'!$C$122:$K$210</definedName>
    <definedName name="_xlnm._FilterDatabase" localSheetId="5" hidden="1">'SO 04 - ZP - Zemní práce'!$C$123:$K$133</definedName>
    <definedName name="_xlnm._FilterDatabase" localSheetId="6" hidden="1">'SO 05 - Demolice krytého ...'!$C$119:$K$155</definedName>
    <definedName name="_xlnm._FilterDatabase" localSheetId="10" hidden="1">'VRN - Vedlejší rozpočtové...'!$C$121:$K$147</definedName>
    <definedName name="_xlnm.Print_Titles" localSheetId="7">'PS 01 - Vzduchotechnika'!$116:$116</definedName>
    <definedName name="_xlnm.Print_Titles" localSheetId="8">'PS 02 - Poplachový zabezp...'!$115:$115</definedName>
    <definedName name="_xlnm.Print_Titles" localSheetId="9">'PS 03 - Kamerový systém'!$115:$115</definedName>
    <definedName name="_xlnm.Print_Titles" localSheetId="0">'Rekapitulace stavby'!$92:$92</definedName>
    <definedName name="_xlnm.Print_Titles" localSheetId="1">'SO 01 - Hala pro parkován...'!$127:$127</definedName>
    <definedName name="_xlnm.Print_Titles" localSheetId="2">'SO 02 - Železniční svršek'!$125:$125</definedName>
    <definedName name="_xlnm.Print_Titles" localSheetId="3">'SO 03 - Dešťová kanalizace'!$123:$123</definedName>
    <definedName name="_xlnm.Print_Titles" localSheetId="4">'SO 04 - Elektroinstalace'!$122:$122</definedName>
    <definedName name="_xlnm.Print_Titles" localSheetId="5">'SO 04 - ZP - Zemní práce'!$123:$123</definedName>
    <definedName name="_xlnm.Print_Titles" localSheetId="6">'SO 05 - Demolice krytého ...'!$119:$119</definedName>
    <definedName name="_xlnm.Print_Titles" localSheetId="10">'VRN - Vedlejší rozpočtové...'!$121:$121</definedName>
    <definedName name="_xlnm.Print_Area" localSheetId="7">'PS 01 - Vzduchotechnika'!$C$4:$J$76,'PS 01 - Vzduchotechnika'!$C$82:$J$98,'PS 01 - Vzduchotechnika'!$C$104:$K$132</definedName>
    <definedName name="_xlnm.Print_Area" localSheetId="8">'PS 02 - Poplachový zabezp...'!$C$4:$J$76,'PS 02 - Poplachový zabezp...'!$C$82:$J$97,'PS 02 - Poplachový zabezp...'!$C$103:$K$153</definedName>
    <definedName name="_xlnm.Print_Area" localSheetId="9">'PS 03 - Kamerový systém'!$C$4:$J$76,'PS 03 - Kamerový systém'!$C$82:$J$97,'PS 03 - Kamerový systém'!$C$103:$K$196</definedName>
    <definedName name="_xlnm.Print_Area" localSheetId="0">'Rekapitulace stavby'!$D$4:$AO$76,'Rekapitulace stavby'!$C$82:$AQ$106</definedName>
    <definedName name="_xlnm.Print_Area" localSheetId="1">'SO 01 - Hala pro parkován...'!$C$4:$J$76,'SO 01 - Hala pro parkován...'!$C$82:$J$109,'SO 01 - Hala pro parkován...'!$C$115:$K$302</definedName>
    <definedName name="_xlnm.Print_Area" localSheetId="2">'SO 02 - Železniční svršek'!$C$4:$J$76,'SO 02 - Železniční svršek'!$C$82:$J$107,'SO 02 - Železniční svršek'!$C$113:$K$186</definedName>
    <definedName name="_xlnm.Print_Area" localSheetId="3">'SO 03 - Dešťová kanalizace'!$C$4:$J$76,'SO 03 - Dešťová kanalizace'!$C$82:$J$105,'SO 03 - Dešťová kanalizace'!$C$111:$K$181</definedName>
    <definedName name="_xlnm.Print_Area" localSheetId="4">'SO 04 - Elektroinstalace'!$C$4:$J$76,'SO 04 - Elektroinstalace'!$C$82:$J$102,'SO 04 - Elektroinstalace'!$C$108:$K$210</definedName>
    <definedName name="_xlnm.Print_Area" localSheetId="5">'SO 04 - ZP - Zemní práce'!$C$4:$J$76,'SO 04 - ZP - Zemní práce'!$C$82:$J$103,'SO 04 - ZP - Zemní práce'!$C$109:$K$133</definedName>
    <definedName name="_xlnm.Print_Area" localSheetId="6">'SO 05 - Demolice krytého ...'!$C$4:$J$76,'SO 05 - Demolice krytého ...'!$C$82:$J$101,'SO 05 - Demolice krytého ...'!$C$107:$K$155</definedName>
    <definedName name="_xlnm.Print_Area" localSheetId="10">'VRN - Vedlejší rozpočtové...'!$C$4:$J$76,'VRN - Vedlejší rozpočtové...'!$C$82:$J$103,'VRN - Vedlejší rozpočtové...'!$C$109:$K$147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105" i="1" s="1"/>
  <c r="J35" i="11"/>
  <c r="AX105" i="1" s="1"/>
  <c r="BI147" i="11"/>
  <c r="BH147" i="11"/>
  <c r="BF147" i="11"/>
  <c r="BE147" i="11"/>
  <c r="T147" i="11"/>
  <c r="R147" i="11"/>
  <c r="P147" i="11"/>
  <c r="BI146" i="11"/>
  <c r="BH146" i="11"/>
  <c r="BF146" i="11"/>
  <c r="BE146" i="11"/>
  <c r="T146" i="11"/>
  <c r="R146" i="11"/>
  <c r="P146" i="11"/>
  <c r="BI145" i="11"/>
  <c r="BH145" i="11"/>
  <c r="BF145" i="11"/>
  <c r="BE145" i="11"/>
  <c r="T145" i="11"/>
  <c r="R145" i="11"/>
  <c r="P145" i="11"/>
  <c r="BI143" i="11"/>
  <c r="BH143" i="11"/>
  <c r="BF143" i="11"/>
  <c r="BE143" i="11"/>
  <c r="T143" i="11"/>
  <c r="T142" i="11" s="1"/>
  <c r="R143" i="11"/>
  <c r="R142" i="11"/>
  <c r="P143" i="11"/>
  <c r="P142" i="11" s="1"/>
  <c r="BI141" i="11"/>
  <c r="BH141" i="11"/>
  <c r="BF141" i="11"/>
  <c r="BE141" i="11"/>
  <c r="T141" i="11"/>
  <c r="R141" i="11"/>
  <c r="P141" i="11"/>
  <c r="BI140" i="11"/>
  <c r="BH140" i="11"/>
  <c r="BF140" i="11"/>
  <c r="BE140" i="11"/>
  <c r="T140" i="11"/>
  <c r="R140" i="11"/>
  <c r="P140" i="11"/>
  <c r="BI139" i="11"/>
  <c r="BH139" i="11"/>
  <c r="BF139" i="11"/>
  <c r="BE139" i="11"/>
  <c r="T139" i="11"/>
  <c r="R139" i="11"/>
  <c r="P139" i="11"/>
  <c r="BI131" i="11"/>
  <c r="BH131" i="11"/>
  <c r="BF131" i="11"/>
  <c r="BE131" i="11"/>
  <c r="T131" i="11"/>
  <c r="R131" i="11"/>
  <c r="P131" i="11"/>
  <c r="BI129" i="11"/>
  <c r="BH129" i="11"/>
  <c r="BF129" i="11"/>
  <c r="BE129" i="11"/>
  <c r="T129" i="11"/>
  <c r="T128" i="11"/>
  <c r="R129" i="11"/>
  <c r="R128" i="11" s="1"/>
  <c r="P129" i="11"/>
  <c r="P128" i="11" s="1"/>
  <c r="BI127" i="11"/>
  <c r="BH127" i="11"/>
  <c r="BF127" i="11"/>
  <c r="BE127" i="11"/>
  <c r="T127" i="11"/>
  <c r="R127" i="11"/>
  <c r="P127" i="11"/>
  <c r="BI126" i="11"/>
  <c r="BH126" i="11"/>
  <c r="BF126" i="11"/>
  <c r="BE126" i="11"/>
  <c r="T126" i="11"/>
  <c r="R126" i="11"/>
  <c r="P126" i="11"/>
  <c r="BI125" i="11"/>
  <c r="BH125" i="11"/>
  <c r="BF125" i="11"/>
  <c r="BE125" i="11"/>
  <c r="T125" i="11"/>
  <c r="R125" i="11"/>
  <c r="P125" i="11"/>
  <c r="F118" i="11"/>
  <c r="F116" i="11"/>
  <c r="E114" i="11"/>
  <c r="F91" i="11"/>
  <c r="F89" i="11"/>
  <c r="E87" i="11"/>
  <c r="J24" i="11"/>
  <c r="E24" i="11"/>
  <c r="J119" i="11" s="1"/>
  <c r="J23" i="11"/>
  <c r="J21" i="11"/>
  <c r="E21" i="11"/>
  <c r="J91" i="11" s="1"/>
  <c r="J20" i="11"/>
  <c r="J18" i="11"/>
  <c r="E18" i="11"/>
  <c r="F119" i="11"/>
  <c r="J17" i="11"/>
  <c r="J12" i="11"/>
  <c r="J89" i="11" s="1"/>
  <c r="E7" i="11"/>
  <c r="E112" i="11"/>
  <c r="J37" i="10"/>
  <c r="J36" i="10"/>
  <c r="AY104" i="1" s="1"/>
  <c r="J35" i="10"/>
  <c r="AX104" i="1" s="1"/>
  <c r="BI196" i="10"/>
  <c r="BH196" i="10"/>
  <c r="BF196" i="10"/>
  <c r="BE196" i="10"/>
  <c r="T196" i="10"/>
  <c r="R196" i="10"/>
  <c r="P196" i="10"/>
  <c r="BI195" i="10"/>
  <c r="BH195" i="10"/>
  <c r="BF195" i="10"/>
  <c r="BE195" i="10"/>
  <c r="T195" i="10"/>
  <c r="R195" i="10"/>
  <c r="P195" i="10"/>
  <c r="BI194" i="10"/>
  <c r="BH194" i="10"/>
  <c r="BF194" i="10"/>
  <c r="BE194" i="10"/>
  <c r="T194" i="10"/>
  <c r="R194" i="10"/>
  <c r="P194" i="10"/>
  <c r="BI193" i="10"/>
  <c r="BH193" i="10"/>
  <c r="BF193" i="10"/>
  <c r="BE193" i="10"/>
  <c r="T193" i="10"/>
  <c r="R193" i="10"/>
  <c r="P193" i="10"/>
  <c r="BI192" i="10"/>
  <c r="BH192" i="10"/>
  <c r="BF192" i="10"/>
  <c r="BE192" i="10"/>
  <c r="T192" i="10"/>
  <c r="R192" i="10"/>
  <c r="P192" i="10"/>
  <c r="BI190" i="10"/>
  <c r="BH190" i="10"/>
  <c r="BF190" i="10"/>
  <c r="BE190" i="10"/>
  <c r="T190" i="10"/>
  <c r="R190" i="10"/>
  <c r="P190" i="10"/>
  <c r="BI189" i="10"/>
  <c r="BH189" i="10"/>
  <c r="BF189" i="10"/>
  <c r="BE189" i="10"/>
  <c r="T189" i="10"/>
  <c r="R189" i="10"/>
  <c r="P189" i="10"/>
  <c r="BI188" i="10"/>
  <c r="BH188" i="10"/>
  <c r="BF188" i="10"/>
  <c r="BE188" i="10"/>
  <c r="T188" i="10"/>
  <c r="R188" i="10"/>
  <c r="P188" i="10"/>
  <c r="BI187" i="10"/>
  <c r="BH187" i="10"/>
  <c r="BF187" i="10"/>
  <c r="BE187" i="10"/>
  <c r="T187" i="10"/>
  <c r="R187" i="10"/>
  <c r="P187" i="10"/>
  <c r="BI186" i="10"/>
  <c r="BH186" i="10"/>
  <c r="BF186" i="10"/>
  <c r="BE186" i="10"/>
  <c r="T186" i="10"/>
  <c r="R186" i="10"/>
  <c r="P186" i="10"/>
  <c r="BI185" i="10"/>
  <c r="BH185" i="10"/>
  <c r="BF185" i="10"/>
  <c r="BE185" i="10"/>
  <c r="T185" i="10"/>
  <c r="R185" i="10"/>
  <c r="P185" i="10"/>
  <c r="BI184" i="10"/>
  <c r="BH184" i="10"/>
  <c r="BF184" i="10"/>
  <c r="BE184" i="10"/>
  <c r="T184" i="10"/>
  <c r="R184" i="10"/>
  <c r="P184" i="10"/>
  <c r="BI183" i="10"/>
  <c r="BH183" i="10"/>
  <c r="BF183" i="10"/>
  <c r="BE183" i="10"/>
  <c r="T183" i="10"/>
  <c r="R183" i="10"/>
  <c r="P183" i="10"/>
  <c r="BI182" i="10"/>
  <c r="BH182" i="10"/>
  <c r="BF182" i="10"/>
  <c r="BE182" i="10"/>
  <c r="T182" i="10"/>
  <c r="R182" i="10"/>
  <c r="P182" i="10"/>
  <c r="BI181" i="10"/>
  <c r="BH181" i="10"/>
  <c r="BF181" i="10"/>
  <c r="BE181" i="10"/>
  <c r="T181" i="10"/>
  <c r="R181" i="10"/>
  <c r="P181" i="10"/>
  <c r="BI180" i="10"/>
  <c r="BH180" i="10"/>
  <c r="BF180" i="10"/>
  <c r="BE180" i="10"/>
  <c r="T180" i="10"/>
  <c r="R180" i="10"/>
  <c r="P180" i="10"/>
  <c r="BI179" i="10"/>
  <c r="BH179" i="10"/>
  <c r="BF179" i="10"/>
  <c r="BE179" i="10"/>
  <c r="T179" i="10"/>
  <c r="R179" i="10"/>
  <c r="P179" i="10"/>
  <c r="BI178" i="10"/>
  <c r="BH178" i="10"/>
  <c r="BF178" i="10"/>
  <c r="BE178" i="10"/>
  <c r="T178" i="10"/>
  <c r="R178" i="10"/>
  <c r="P178" i="10"/>
  <c r="BI177" i="10"/>
  <c r="BH177" i="10"/>
  <c r="BF177" i="10"/>
  <c r="BE177" i="10"/>
  <c r="T177" i="10"/>
  <c r="R177" i="10"/>
  <c r="P177" i="10"/>
  <c r="BI176" i="10"/>
  <c r="BH176" i="10"/>
  <c r="BF176" i="10"/>
  <c r="BE176" i="10"/>
  <c r="T176" i="10"/>
  <c r="R176" i="10"/>
  <c r="P176" i="10"/>
  <c r="BI175" i="10"/>
  <c r="BH175" i="10"/>
  <c r="BF175" i="10"/>
  <c r="BE175" i="10"/>
  <c r="T175" i="10"/>
  <c r="R175" i="10"/>
  <c r="P175" i="10"/>
  <c r="BI174" i="10"/>
  <c r="BH174" i="10"/>
  <c r="BF174" i="10"/>
  <c r="BE174" i="10"/>
  <c r="T174" i="10"/>
  <c r="R174" i="10"/>
  <c r="P174" i="10"/>
  <c r="BI173" i="10"/>
  <c r="BH173" i="10"/>
  <c r="BF173" i="10"/>
  <c r="BE173" i="10"/>
  <c r="T173" i="10"/>
  <c r="R173" i="10"/>
  <c r="P173" i="10"/>
  <c r="BI172" i="10"/>
  <c r="BH172" i="10"/>
  <c r="BF172" i="10"/>
  <c r="BE172" i="10"/>
  <c r="T172" i="10"/>
  <c r="R172" i="10"/>
  <c r="P172" i="10"/>
  <c r="BI171" i="10"/>
  <c r="BH171" i="10"/>
  <c r="BF171" i="10"/>
  <c r="BE171" i="10"/>
  <c r="T171" i="10"/>
  <c r="R171" i="10"/>
  <c r="P171" i="10"/>
  <c r="BI170" i="10"/>
  <c r="BH170" i="10"/>
  <c r="BF170" i="10"/>
  <c r="BE170" i="10"/>
  <c r="T170" i="10"/>
  <c r="R170" i="10"/>
  <c r="P170" i="10"/>
  <c r="BI168" i="10"/>
  <c r="BH168" i="10"/>
  <c r="BF168" i="10"/>
  <c r="BE168" i="10"/>
  <c r="T168" i="10"/>
  <c r="R168" i="10"/>
  <c r="P168" i="10"/>
  <c r="BI167" i="10"/>
  <c r="BH167" i="10"/>
  <c r="BF167" i="10"/>
  <c r="BE167" i="10"/>
  <c r="T167" i="10"/>
  <c r="R167" i="10"/>
  <c r="P167" i="10"/>
  <c r="BI166" i="10"/>
  <c r="BH166" i="10"/>
  <c r="BF166" i="10"/>
  <c r="BE166" i="10"/>
  <c r="T166" i="10"/>
  <c r="R166" i="10"/>
  <c r="P166" i="10"/>
  <c r="BI165" i="10"/>
  <c r="BH165" i="10"/>
  <c r="BF165" i="10"/>
  <c r="BE165" i="10"/>
  <c r="T165" i="10"/>
  <c r="R165" i="10"/>
  <c r="P165" i="10"/>
  <c r="BI164" i="10"/>
  <c r="BH164" i="10"/>
  <c r="BF164" i="10"/>
  <c r="BE164" i="10"/>
  <c r="T164" i="10"/>
  <c r="R164" i="10"/>
  <c r="P164" i="10"/>
  <c r="BI163" i="10"/>
  <c r="BH163" i="10"/>
  <c r="BF163" i="10"/>
  <c r="BE163" i="10"/>
  <c r="T163" i="10"/>
  <c r="R163" i="10"/>
  <c r="P163" i="10"/>
  <c r="BI162" i="10"/>
  <c r="BH162" i="10"/>
  <c r="BF162" i="10"/>
  <c r="BE162" i="10"/>
  <c r="T162" i="10"/>
  <c r="R162" i="10"/>
  <c r="P162" i="10"/>
  <c r="BI161" i="10"/>
  <c r="BH161" i="10"/>
  <c r="BF161" i="10"/>
  <c r="BE161" i="10"/>
  <c r="T161" i="10"/>
  <c r="R161" i="10"/>
  <c r="P161" i="10"/>
  <c r="BI160" i="10"/>
  <c r="BH160" i="10"/>
  <c r="BF160" i="10"/>
  <c r="BE160" i="10"/>
  <c r="T160" i="10"/>
  <c r="R160" i="10"/>
  <c r="P160" i="10"/>
  <c r="BI158" i="10"/>
  <c r="BH158" i="10"/>
  <c r="BF158" i="10"/>
  <c r="BE158" i="10"/>
  <c r="T158" i="10"/>
  <c r="R158" i="10"/>
  <c r="P158" i="10"/>
  <c r="BI156" i="10"/>
  <c r="BH156" i="10"/>
  <c r="BF156" i="10"/>
  <c r="BE156" i="10"/>
  <c r="T156" i="10"/>
  <c r="R156" i="10"/>
  <c r="P156" i="10"/>
  <c r="BI155" i="10"/>
  <c r="BH155" i="10"/>
  <c r="BF155" i="10"/>
  <c r="BE155" i="10"/>
  <c r="T155" i="10"/>
  <c r="R155" i="10"/>
  <c r="P155" i="10"/>
  <c r="BI154" i="10"/>
  <c r="BH154" i="10"/>
  <c r="BF154" i="10"/>
  <c r="BE154" i="10"/>
  <c r="T154" i="10"/>
  <c r="R154" i="10"/>
  <c r="P154" i="10"/>
  <c r="BI153" i="10"/>
  <c r="BH153" i="10"/>
  <c r="BF153" i="10"/>
  <c r="BE153" i="10"/>
  <c r="T153" i="10"/>
  <c r="R153" i="10"/>
  <c r="P153" i="10"/>
  <c r="BI152" i="10"/>
  <c r="BH152" i="10"/>
  <c r="BF152" i="10"/>
  <c r="BE152" i="10"/>
  <c r="T152" i="10"/>
  <c r="R152" i="10"/>
  <c r="P152" i="10"/>
  <c r="BI151" i="10"/>
  <c r="BH151" i="10"/>
  <c r="BF151" i="10"/>
  <c r="BE151" i="10"/>
  <c r="T151" i="10"/>
  <c r="R151" i="10"/>
  <c r="P151" i="10"/>
  <c r="BI150" i="10"/>
  <c r="BH150" i="10"/>
  <c r="BF150" i="10"/>
  <c r="BE150" i="10"/>
  <c r="T150" i="10"/>
  <c r="R150" i="10"/>
  <c r="P150" i="10"/>
  <c r="BI149" i="10"/>
  <c r="BH149" i="10"/>
  <c r="BF149" i="10"/>
  <c r="BE149" i="10"/>
  <c r="T149" i="10"/>
  <c r="R149" i="10"/>
  <c r="P149" i="10"/>
  <c r="BI148" i="10"/>
  <c r="BH148" i="10"/>
  <c r="BF148" i="10"/>
  <c r="BE148" i="10"/>
  <c r="T148" i="10"/>
  <c r="R148" i="10"/>
  <c r="P148" i="10"/>
  <c r="BI146" i="10"/>
  <c r="BH146" i="10"/>
  <c r="BF146" i="10"/>
  <c r="BE146" i="10"/>
  <c r="T146" i="10"/>
  <c r="R146" i="10"/>
  <c r="P146" i="10"/>
  <c r="BI145" i="10"/>
  <c r="BH145" i="10"/>
  <c r="BF145" i="10"/>
  <c r="BE145" i="10"/>
  <c r="T145" i="10"/>
  <c r="R145" i="10"/>
  <c r="P145" i="10"/>
  <c r="BI144" i="10"/>
  <c r="BH144" i="10"/>
  <c r="BF144" i="10"/>
  <c r="BE144" i="10"/>
  <c r="T144" i="10"/>
  <c r="R144" i="10"/>
  <c r="P144" i="10"/>
  <c r="BI142" i="10"/>
  <c r="BH142" i="10"/>
  <c r="BF142" i="10"/>
  <c r="BE142" i="10"/>
  <c r="T142" i="10"/>
  <c r="R142" i="10"/>
  <c r="P142" i="10"/>
  <c r="BI141" i="10"/>
  <c r="BH141" i="10"/>
  <c r="BF141" i="10"/>
  <c r="BE141" i="10"/>
  <c r="T141" i="10"/>
  <c r="R141" i="10"/>
  <c r="P141" i="10"/>
  <c r="BI140" i="10"/>
  <c r="BH140" i="10"/>
  <c r="BF140" i="10"/>
  <c r="BE140" i="10"/>
  <c r="T140" i="10"/>
  <c r="R140" i="10"/>
  <c r="P140" i="10"/>
  <c r="BI139" i="10"/>
  <c r="BH139" i="10"/>
  <c r="BF139" i="10"/>
  <c r="BE139" i="10"/>
  <c r="T139" i="10"/>
  <c r="R139" i="10"/>
  <c r="P139" i="10"/>
  <c r="BI137" i="10"/>
  <c r="BH137" i="10"/>
  <c r="BF137" i="10"/>
  <c r="BE137" i="10"/>
  <c r="T137" i="10"/>
  <c r="R137" i="10"/>
  <c r="P137" i="10"/>
  <c r="BI136" i="10"/>
  <c r="BH136" i="10"/>
  <c r="BF136" i="10"/>
  <c r="BE136" i="10"/>
  <c r="T136" i="10"/>
  <c r="R136" i="10"/>
  <c r="P136" i="10"/>
  <c r="BI135" i="10"/>
  <c r="BH135" i="10"/>
  <c r="BF135" i="10"/>
  <c r="BE135" i="10"/>
  <c r="T135" i="10"/>
  <c r="R135" i="10"/>
  <c r="P135" i="10"/>
  <c r="BI134" i="10"/>
  <c r="BH134" i="10"/>
  <c r="BF134" i="10"/>
  <c r="BE134" i="10"/>
  <c r="T134" i="10"/>
  <c r="R134" i="10"/>
  <c r="P134" i="10"/>
  <c r="BI133" i="10"/>
  <c r="BH133" i="10"/>
  <c r="BF133" i="10"/>
  <c r="BE133" i="10"/>
  <c r="T133" i="10"/>
  <c r="R133" i="10"/>
  <c r="P133" i="10"/>
  <c r="BI132" i="10"/>
  <c r="BH132" i="10"/>
  <c r="BF132" i="10"/>
  <c r="BE132" i="10"/>
  <c r="T132" i="10"/>
  <c r="R132" i="10"/>
  <c r="P132" i="10"/>
  <c r="BI131" i="10"/>
  <c r="BH131" i="10"/>
  <c r="BF131" i="10"/>
  <c r="BE131" i="10"/>
  <c r="T131" i="10"/>
  <c r="R131" i="10"/>
  <c r="P131" i="10"/>
  <c r="BI130" i="10"/>
  <c r="BH130" i="10"/>
  <c r="BF130" i="10"/>
  <c r="BE130" i="10"/>
  <c r="T130" i="10"/>
  <c r="R130" i="10"/>
  <c r="P130" i="10"/>
  <c r="BI129" i="10"/>
  <c r="BH129" i="10"/>
  <c r="BF129" i="10"/>
  <c r="BE129" i="10"/>
  <c r="T129" i="10"/>
  <c r="R129" i="10"/>
  <c r="P129" i="10"/>
  <c r="BI128" i="10"/>
  <c r="BH128" i="10"/>
  <c r="BF128" i="10"/>
  <c r="BE128" i="10"/>
  <c r="T128" i="10"/>
  <c r="R128" i="10"/>
  <c r="P128" i="10"/>
  <c r="BI127" i="10"/>
  <c r="BH127" i="10"/>
  <c r="BF127" i="10"/>
  <c r="BE127" i="10"/>
  <c r="T127" i="10"/>
  <c r="R127" i="10"/>
  <c r="P127" i="10"/>
  <c r="BI126" i="10"/>
  <c r="BH126" i="10"/>
  <c r="BF126" i="10"/>
  <c r="BE126" i="10"/>
  <c r="T126" i="10"/>
  <c r="R126" i="10"/>
  <c r="P126" i="10"/>
  <c r="BI124" i="10"/>
  <c r="BH124" i="10"/>
  <c r="BF124" i="10"/>
  <c r="BE124" i="10"/>
  <c r="T124" i="10"/>
  <c r="R124" i="10"/>
  <c r="P124" i="10"/>
  <c r="BI123" i="10"/>
  <c r="BH123" i="10"/>
  <c r="BF123" i="10"/>
  <c r="BE123" i="10"/>
  <c r="T123" i="10"/>
  <c r="R123" i="10"/>
  <c r="P123" i="10"/>
  <c r="BI122" i="10"/>
  <c r="BH122" i="10"/>
  <c r="BF122" i="10"/>
  <c r="BE122" i="10"/>
  <c r="T122" i="10"/>
  <c r="R122" i="10"/>
  <c r="P122" i="10"/>
  <c r="BI121" i="10"/>
  <c r="BH121" i="10"/>
  <c r="BF121" i="10"/>
  <c r="BE121" i="10"/>
  <c r="T121" i="10"/>
  <c r="R121" i="10"/>
  <c r="P121" i="10"/>
  <c r="BI120" i="10"/>
  <c r="BH120" i="10"/>
  <c r="BF120" i="10"/>
  <c r="BE120" i="10"/>
  <c r="T120" i="10"/>
  <c r="R120" i="10"/>
  <c r="P120" i="10"/>
  <c r="BI119" i="10"/>
  <c r="BH119" i="10"/>
  <c r="BF119" i="10"/>
  <c r="BE119" i="10"/>
  <c r="T119" i="10"/>
  <c r="R119" i="10"/>
  <c r="P119" i="10"/>
  <c r="BI118" i="10"/>
  <c r="BH118" i="10"/>
  <c r="BF118" i="10"/>
  <c r="BE118" i="10"/>
  <c r="T118" i="10"/>
  <c r="R118" i="10"/>
  <c r="P118" i="10"/>
  <c r="BI117" i="10"/>
  <c r="BH117" i="10"/>
  <c r="BF117" i="10"/>
  <c r="BE117" i="10"/>
  <c r="T117" i="10"/>
  <c r="R117" i="10"/>
  <c r="P117" i="10"/>
  <c r="F112" i="10"/>
  <c r="F110" i="10"/>
  <c r="E108" i="10"/>
  <c r="F91" i="10"/>
  <c r="F89" i="10"/>
  <c r="E87" i="10"/>
  <c r="J24" i="10"/>
  <c r="E24" i="10"/>
  <c r="J113" i="10"/>
  <c r="J23" i="10"/>
  <c r="J21" i="10"/>
  <c r="E21" i="10"/>
  <c r="J112" i="10" s="1"/>
  <c r="J20" i="10"/>
  <c r="J18" i="10"/>
  <c r="E18" i="10"/>
  <c r="F113" i="10" s="1"/>
  <c r="J17" i="10"/>
  <c r="J12" i="10"/>
  <c r="J89" i="10" s="1"/>
  <c r="E7" i="10"/>
  <c r="E106" i="10" s="1"/>
  <c r="J37" i="9"/>
  <c r="J36" i="9"/>
  <c r="AY103" i="1" s="1"/>
  <c r="J35" i="9"/>
  <c r="AX103" i="1" s="1"/>
  <c r="BI153" i="9"/>
  <c r="BH153" i="9"/>
  <c r="BF153" i="9"/>
  <c r="BE153" i="9"/>
  <c r="T153" i="9"/>
  <c r="R153" i="9"/>
  <c r="P153" i="9"/>
  <c r="BI152" i="9"/>
  <c r="BH152" i="9"/>
  <c r="BF152" i="9"/>
  <c r="BE152" i="9"/>
  <c r="T152" i="9"/>
  <c r="R152" i="9"/>
  <c r="P152" i="9"/>
  <c r="BI151" i="9"/>
  <c r="BH151" i="9"/>
  <c r="BF151" i="9"/>
  <c r="BE151" i="9"/>
  <c r="T151" i="9"/>
  <c r="R151" i="9"/>
  <c r="P151" i="9"/>
  <c r="BI150" i="9"/>
  <c r="BH150" i="9"/>
  <c r="BF150" i="9"/>
  <c r="BE150" i="9"/>
  <c r="T150" i="9"/>
  <c r="R150" i="9"/>
  <c r="P150" i="9"/>
  <c r="BI149" i="9"/>
  <c r="BH149" i="9"/>
  <c r="BF149" i="9"/>
  <c r="BE149" i="9"/>
  <c r="T149" i="9"/>
  <c r="R149" i="9"/>
  <c r="P149" i="9"/>
  <c r="BI148" i="9"/>
  <c r="BH148" i="9"/>
  <c r="BF148" i="9"/>
  <c r="BE148" i="9"/>
  <c r="T148" i="9"/>
  <c r="R148" i="9"/>
  <c r="P148" i="9"/>
  <c r="BI147" i="9"/>
  <c r="BH147" i="9"/>
  <c r="BF147" i="9"/>
  <c r="BE147" i="9"/>
  <c r="T147" i="9"/>
  <c r="R147" i="9"/>
  <c r="P147" i="9"/>
  <c r="BI146" i="9"/>
  <c r="BH146" i="9"/>
  <c r="BF146" i="9"/>
  <c r="BE146" i="9"/>
  <c r="T146" i="9"/>
  <c r="R146" i="9"/>
  <c r="P146" i="9"/>
  <c r="BI145" i="9"/>
  <c r="BH145" i="9"/>
  <c r="BF145" i="9"/>
  <c r="BE145" i="9"/>
  <c r="T145" i="9"/>
  <c r="R145" i="9"/>
  <c r="P145" i="9"/>
  <c r="BI144" i="9"/>
  <c r="BH144" i="9"/>
  <c r="BF144" i="9"/>
  <c r="BE144" i="9"/>
  <c r="T144" i="9"/>
  <c r="R144" i="9"/>
  <c r="P144" i="9"/>
  <c r="BI143" i="9"/>
  <c r="BH143" i="9"/>
  <c r="BF143" i="9"/>
  <c r="BE143" i="9"/>
  <c r="T143" i="9"/>
  <c r="R143" i="9"/>
  <c r="P143" i="9"/>
  <c r="BI142" i="9"/>
  <c r="BH142" i="9"/>
  <c r="BF142" i="9"/>
  <c r="BE142" i="9"/>
  <c r="T142" i="9"/>
  <c r="R142" i="9"/>
  <c r="P142" i="9"/>
  <c r="BI141" i="9"/>
  <c r="BH141" i="9"/>
  <c r="BF141" i="9"/>
  <c r="BE141" i="9"/>
  <c r="T141" i="9"/>
  <c r="R141" i="9"/>
  <c r="P141" i="9"/>
  <c r="BI140" i="9"/>
  <c r="BH140" i="9"/>
  <c r="BF140" i="9"/>
  <c r="BE140" i="9"/>
  <c r="T140" i="9"/>
  <c r="R140" i="9"/>
  <c r="P140" i="9"/>
  <c r="BI139" i="9"/>
  <c r="BH139" i="9"/>
  <c r="BF139" i="9"/>
  <c r="BE139" i="9"/>
  <c r="T139" i="9"/>
  <c r="R139" i="9"/>
  <c r="P139" i="9"/>
  <c r="BI138" i="9"/>
  <c r="BH138" i="9"/>
  <c r="BF138" i="9"/>
  <c r="BE138" i="9"/>
  <c r="T138" i="9"/>
  <c r="R138" i="9"/>
  <c r="P138" i="9"/>
  <c r="BI137" i="9"/>
  <c r="BH137" i="9"/>
  <c r="BF137" i="9"/>
  <c r="BE137" i="9"/>
  <c r="T137" i="9"/>
  <c r="R137" i="9"/>
  <c r="P137" i="9"/>
  <c r="BI136" i="9"/>
  <c r="BH136" i="9"/>
  <c r="BF136" i="9"/>
  <c r="BE136" i="9"/>
  <c r="T136" i="9"/>
  <c r="R136" i="9"/>
  <c r="P136" i="9"/>
  <c r="BI135" i="9"/>
  <c r="BH135" i="9"/>
  <c r="BF135" i="9"/>
  <c r="BE135" i="9"/>
  <c r="T135" i="9"/>
  <c r="R135" i="9"/>
  <c r="P135" i="9"/>
  <c r="BI134" i="9"/>
  <c r="BH134" i="9"/>
  <c r="BF134" i="9"/>
  <c r="BE134" i="9"/>
  <c r="T134" i="9"/>
  <c r="R134" i="9"/>
  <c r="P134" i="9"/>
  <c r="BI133" i="9"/>
  <c r="BH133" i="9"/>
  <c r="BF133" i="9"/>
  <c r="BE133" i="9"/>
  <c r="T133" i="9"/>
  <c r="R133" i="9"/>
  <c r="P133" i="9"/>
  <c r="BI132" i="9"/>
  <c r="BH132" i="9"/>
  <c r="BF132" i="9"/>
  <c r="BE132" i="9"/>
  <c r="T132" i="9"/>
  <c r="R132" i="9"/>
  <c r="P132" i="9"/>
  <c r="BI131" i="9"/>
  <c r="BH131" i="9"/>
  <c r="BF131" i="9"/>
  <c r="BE131" i="9"/>
  <c r="T131" i="9"/>
  <c r="R131" i="9"/>
  <c r="P131" i="9"/>
  <c r="BI130" i="9"/>
  <c r="BH130" i="9"/>
  <c r="BF130" i="9"/>
  <c r="BE130" i="9"/>
  <c r="T130" i="9"/>
  <c r="R130" i="9"/>
  <c r="P130" i="9"/>
  <c r="BI129" i="9"/>
  <c r="BH129" i="9"/>
  <c r="BF129" i="9"/>
  <c r="BE129" i="9"/>
  <c r="T129" i="9"/>
  <c r="R129" i="9"/>
  <c r="P129" i="9"/>
  <c r="BI128" i="9"/>
  <c r="BH128" i="9"/>
  <c r="BF128" i="9"/>
  <c r="BE128" i="9"/>
  <c r="T128" i="9"/>
  <c r="R128" i="9"/>
  <c r="P128" i="9"/>
  <c r="BI127" i="9"/>
  <c r="BH127" i="9"/>
  <c r="BF127" i="9"/>
  <c r="BE127" i="9"/>
  <c r="T127" i="9"/>
  <c r="R127" i="9"/>
  <c r="P127" i="9"/>
  <c r="BI126" i="9"/>
  <c r="BH126" i="9"/>
  <c r="BF126" i="9"/>
  <c r="BE126" i="9"/>
  <c r="T126" i="9"/>
  <c r="R126" i="9"/>
  <c r="P126" i="9"/>
  <c r="BI125" i="9"/>
  <c r="BH125" i="9"/>
  <c r="BF125" i="9"/>
  <c r="BE125" i="9"/>
  <c r="T125" i="9"/>
  <c r="R125" i="9"/>
  <c r="P125" i="9"/>
  <c r="BI124" i="9"/>
  <c r="BH124" i="9"/>
  <c r="BF124" i="9"/>
  <c r="BE124" i="9"/>
  <c r="T124" i="9"/>
  <c r="R124" i="9"/>
  <c r="P124" i="9"/>
  <c r="BI123" i="9"/>
  <c r="BH123" i="9"/>
  <c r="BF123" i="9"/>
  <c r="BE123" i="9"/>
  <c r="T123" i="9"/>
  <c r="R123" i="9"/>
  <c r="P123" i="9"/>
  <c r="BI122" i="9"/>
  <c r="BH122" i="9"/>
  <c r="BF122" i="9"/>
  <c r="BE122" i="9"/>
  <c r="T122" i="9"/>
  <c r="R122" i="9"/>
  <c r="P122" i="9"/>
  <c r="BI121" i="9"/>
  <c r="BH121" i="9"/>
  <c r="BF121" i="9"/>
  <c r="BE121" i="9"/>
  <c r="T121" i="9"/>
  <c r="R121" i="9"/>
  <c r="P121" i="9"/>
  <c r="BI120" i="9"/>
  <c r="BH120" i="9"/>
  <c r="BF120" i="9"/>
  <c r="BE120" i="9"/>
  <c r="T120" i="9"/>
  <c r="R120" i="9"/>
  <c r="P120" i="9"/>
  <c r="BI119" i="9"/>
  <c r="BH119" i="9"/>
  <c r="BF119" i="9"/>
  <c r="BE119" i="9"/>
  <c r="T119" i="9"/>
  <c r="R119" i="9"/>
  <c r="P119" i="9"/>
  <c r="BI118" i="9"/>
  <c r="BH118" i="9"/>
  <c r="BF118" i="9"/>
  <c r="BE118" i="9"/>
  <c r="T118" i="9"/>
  <c r="R118" i="9"/>
  <c r="P118" i="9"/>
  <c r="BI117" i="9"/>
  <c r="BH117" i="9"/>
  <c r="BF117" i="9"/>
  <c r="BE117" i="9"/>
  <c r="T117" i="9"/>
  <c r="R117" i="9"/>
  <c r="P117" i="9"/>
  <c r="F112" i="9"/>
  <c r="F110" i="9"/>
  <c r="E108" i="9"/>
  <c r="F91" i="9"/>
  <c r="F89" i="9"/>
  <c r="E87" i="9"/>
  <c r="J24" i="9"/>
  <c r="E24" i="9"/>
  <c r="J92" i="9"/>
  <c r="J23" i="9"/>
  <c r="J21" i="9"/>
  <c r="E21" i="9"/>
  <c r="J112" i="9" s="1"/>
  <c r="J20" i="9"/>
  <c r="J18" i="9"/>
  <c r="E18" i="9"/>
  <c r="F113" i="9" s="1"/>
  <c r="J17" i="9"/>
  <c r="J12" i="9"/>
  <c r="J89" i="9" s="1"/>
  <c r="E7" i="9"/>
  <c r="E106" i="9"/>
  <c r="J37" i="8"/>
  <c r="J36" i="8"/>
  <c r="AY102" i="1" s="1"/>
  <c r="J35" i="8"/>
  <c r="AX102" i="1" s="1"/>
  <c r="BI132" i="8"/>
  <c r="BH132" i="8"/>
  <c r="BF132" i="8"/>
  <c r="BE132" i="8"/>
  <c r="T132" i="8"/>
  <c r="R132" i="8"/>
  <c r="P132" i="8"/>
  <c r="BI131" i="8"/>
  <c r="BH131" i="8"/>
  <c r="BF131" i="8"/>
  <c r="BE131" i="8"/>
  <c r="T131" i="8"/>
  <c r="R131" i="8"/>
  <c r="P131" i="8"/>
  <c r="BI130" i="8"/>
  <c r="BH130" i="8"/>
  <c r="BF130" i="8"/>
  <c r="BE130" i="8"/>
  <c r="T130" i="8"/>
  <c r="R130" i="8"/>
  <c r="P130" i="8"/>
  <c r="BI129" i="8"/>
  <c r="BH129" i="8"/>
  <c r="BF129" i="8"/>
  <c r="BE129" i="8"/>
  <c r="T129" i="8"/>
  <c r="R129" i="8"/>
  <c r="P129" i="8"/>
  <c r="BI128" i="8"/>
  <c r="BH128" i="8"/>
  <c r="BF128" i="8"/>
  <c r="BE128" i="8"/>
  <c r="T128" i="8"/>
  <c r="R128" i="8"/>
  <c r="P128" i="8"/>
  <c r="BI127" i="8"/>
  <c r="BH127" i="8"/>
  <c r="BF127" i="8"/>
  <c r="BE127" i="8"/>
  <c r="T127" i="8"/>
  <c r="R127" i="8"/>
  <c r="P127" i="8"/>
  <c r="BI126" i="8"/>
  <c r="BH126" i="8"/>
  <c r="BF126" i="8"/>
  <c r="BE126" i="8"/>
  <c r="T126" i="8"/>
  <c r="R126" i="8"/>
  <c r="P126" i="8"/>
  <c r="BI125" i="8"/>
  <c r="BH125" i="8"/>
  <c r="BF125" i="8"/>
  <c r="BE125" i="8"/>
  <c r="T125" i="8"/>
  <c r="R125" i="8"/>
  <c r="P125" i="8"/>
  <c r="BI124" i="8"/>
  <c r="BH124" i="8"/>
  <c r="BF124" i="8"/>
  <c r="BE124" i="8"/>
  <c r="T124" i="8"/>
  <c r="R124" i="8"/>
  <c r="P124" i="8"/>
  <c r="BI123" i="8"/>
  <c r="BH123" i="8"/>
  <c r="BF123" i="8"/>
  <c r="BE123" i="8"/>
  <c r="T123" i="8"/>
  <c r="R123" i="8"/>
  <c r="P123" i="8"/>
  <c r="BI122" i="8"/>
  <c r="BH122" i="8"/>
  <c r="BF122" i="8"/>
  <c r="BE122" i="8"/>
  <c r="T122" i="8"/>
  <c r="R122" i="8"/>
  <c r="P122" i="8"/>
  <c r="BI121" i="8"/>
  <c r="BH121" i="8"/>
  <c r="BF121" i="8"/>
  <c r="BE121" i="8"/>
  <c r="T121" i="8"/>
  <c r="R121" i="8"/>
  <c r="P121" i="8"/>
  <c r="BI120" i="8"/>
  <c r="BH120" i="8"/>
  <c r="BF120" i="8"/>
  <c r="BE120" i="8"/>
  <c r="T120" i="8"/>
  <c r="R120" i="8"/>
  <c r="P120" i="8"/>
  <c r="BI119" i="8"/>
  <c r="F37" i="8" s="1"/>
  <c r="BH119" i="8"/>
  <c r="BF119" i="8"/>
  <c r="BE119" i="8"/>
  <c r="T119" i="8"/>
  <c r="R119" i="8"/>
  <c r="P119" i="8"/>
  <c r="F113" i="8"/>
  <c r="F111" i="8"/>
  <c r="E109" i="8"/>
  <c r="F91" i="8"/>
  <c r="F89" i="8"/>
  <c r="E87" i="8"/>
  <c r="J24" i="8"/>
  <c r="E24" i="8"/>
  <c r="J114" i="8"/>
  <c r="J23" i="8"/>
  <c r="J21" i="8"/>
  <c r="E21" i="8"/>
  <c r="J113" i="8" s="1"/>
  <c r="J20" i="8"/>
  <c r="J18" i="8"/>
  <c r="E18" i="8"/>
  <c r="F92" i="8"/>
  <c r="J17" i="8"/>
  <c r="J12" i="8"/>
  <c r="J89" i="8" s="1"/>
  <c r="E7" i="8"/>
  <c r="E85" i="8" s="1"/>
  <c r="J37" i="7"/>
  <c r="J36" i="7"/>
  <c r="AY101" i="1" s="1"/>
  <c r="J35" i="7"/>
  <c r="AX101" i="1" s="1"/>
  <c r="BI155" i="7"/>
  <c r="BH155" i="7"/>
  <c r="BF155" i="7"/>
  <c r="BE155" i="7"/>
  <c r="T155" i="7"/>
  <c r="R155" i="7"/>
  <c r="P155" i="7"/>
  <c r="BI154" i="7"/>
  <c r="BH154" i="7"/>
  <c r="BF154" i="7"/>
  <c r="BE154" i="7"/>
  <c r="T154" i="7"/>
  <c r="R154" i="7"/>
  <c r="P154" i="7"/>
  <c r="BI153" i="7"/>
  <c r="BH153" i="7"/>
  <c r="BF153" i="7"/>
  <c r="BE153" i="7"/>
  <c r="T153" i="7"/>
  <c r="R153" i="7"/>
  <c r="P153" i="7"/>
  <c r="BI152" i="7"/>
  <c r="BH152" i="7"/>
  <c r="BF152" i="7"/>
  <c r="BE152" i="7"/>
  <c r="T152" i="7"/>
  <c r="R152" i="7"/>
  <c r="P152" i="7"/>
  <c r="BI151" i="7"/>
  <c r="BH151" i="7"/>
  <c r="BF151" i="7"/>
  <c r="BE151" i="7"/>
  <c r="T151" i="7"/>
  <c r="R151" i="7"/>
  <c r="P151" i="7"/>
  <c r="BI146" i="7"/>
  <c r="BH146" i="7"/>
  <c r="BF146" i="7"/>
  <c r="BE146" i="7"/>
  <c r="T146" i="7"/>
  <c r="R146" i="7"/>
  <c r="P146" i="7"/>
  <c r="BI140" i="7"/>
  <c r="BH140" i="7"/>
  <c r="BF140" i="7"/>
  <c r="BE140" i="7"/>
  <c r="T140" i="7"/>
  <c r="R140" i="7"/>
  <c r="P140" i="7"/>
  <c r="BI137" i="7"/>
  <c r="BH137" i="7"/>
  <c r="BF137" i="7"/>
  <c r="BE137" i="7"/>
  <c r="T137" i="7"/>
  <c r="R137" i="7"/>
  <c r="P137" i="7"/>
  <c r="BI136" i="7"/>
  <c r="BH136" i="7"/>
  <c r="BF136" i="7"/>
  <c r="BE136" i="7"/>
  <c r="T136" i="7"/>
  <c r="R136" i="7"/>
  <c r="P136" i="7"/>
  <c r="BI135" i="7"/>
  <c r="BH135" i="7"/>
  <c r="BF135" i="7"/>
  <c r="BE135" i="7"/>
  <c r="T135" i="7"/>
  <c r="R135" i="7"/>
  <c r="P135" i="7"/>
  <c r="BI134" i="7"/>
  <c r="BH134" i="7"/>
  <c r="BF134" i="7"/>
  <c r="BE134" i="7"/>
  <c r="T134" i="7"/>
  <c r="R134" i="7"/>
  <c r="P134" i="7"/>
  <c r="BI133" i="7"/>
  <c r="BH133" i="7"/>
  <c r="BF133" i="7"/>
  <c r="BE133" i="7"/>
  <c r="T133" i="7"/>
  <c r="R133" i="7"/>
  <c r="P133" i="7"/>
  <c r="BI132" i="7"/>
  <c r="BH132" i="7"/>
  <c r="BF132" i="7"/>
  <c r="BE132" i="7"/>
  <c r="T132" i="7"/>
  <c r="R132" i="7"/>
  <c r="P132" i="7"/>
  <c r="BI131" i="7"/>
  <c r="BH131" i="7"/>
  <c r="BF131" i="7"/>
  <c r="BE131" i="7"/>
  <c r="T131" i="7"/>
  <c r="R131" i="7"/>
  <c r="P131" i="7"/>
  <c r="BI130" i="7"/>
  <c r="BH130" i="7"/>
  <c r="BF130" i="7"/>
  <c r="BE130" i="7"/>
  <c r="T130" i="7"/>
  <c r="R130" i="7"/>
  <c r="P130" i="7"/>
  <c r="BI129" i="7"/>
  <c r="BH129" i="7"/>
  <c r="BF129" i="7"/>
  <c r="BE129" i="7"/>
  <c r="T129" i="7"/>
  <c r="R129" i="7"/>
  <c r="P129" i="7"/>
  <c r="BI128" i="7"/>
  <c r="BH128" i="7"/>
  <c r="BF128" i="7"/>
  <c r="BE128" i="7"/>
  <c r="T128" i="7"/>
  <c r="R128" i="7"/>
  <c r="P128" i="7"/>
  <c r="BI127" i="7"/>
  <c r="BH127" i="7"/>
  <c r="BF127" i="7"/>
  <c r="BE127" i="7"/>
  <c r="T127" i="7"/>
  <c r="R127" i="7"/>
  <c r="P127" i="7"/>
  <c r="BI126" i="7"/>
  <c r="BH126" i="7"/>
  <c r="BF126" i="7"/>
  <c r="BE126" i="7"/>
  <c r="T126" i="7"/>
  <c r="R126" i="7"/>
  <c r="P126" i="7"/>
  <c r="BI125" i="7"/>
  <c r="BH125" i="7"/>
  <c r="BF125" i="7"/>
  <c r="BE125" i="7"/>
  <c r="T125" i="7"/>
  <c r="R125" i="7"/>
  <c r="P125" i="7"/>
  <c r="BI124" i="7"/>
  <c r="BH124" i="7"/>
  <c r="BF124" i="7"/>
  <c r="BE124" i="7"/>
  <c r="T124" i="7"/>
  <c r="R124" i="7"/>
  <c r="P124" i="7"/>
  <c r="BI123" i="7"/>
  <c r="BH123" i="7"/>
  <c r="BF123" i="7"/>
  <c r="BE123" i="7"/>
  <c r="T123" i="7"/>
  <c r="R123" i="7"/>
  <c r="P123" i="7"/>
  <c r="F116" i="7"/>
  <c r="F114" i="7"/>
  <c r="E112" i="7"/>
  <c r="F91" i="7"/>
  <c r="F89" i="7"/>
  <c r="E87" i="7"/>
  <c r="J24" i="7"/>
  <c r="E24" i="7"/>
  <c r="J92" i="7" s="1"/>
  <c r="J23" i="7"/>
  <c r="J21" i="7"/>
  <c r="E21" i="7"/>
  <c r="J116" i="7"/>
  <c r="J20" i="7"/>
  <c r="J18" i="7"/>
  <c r="E18" i="7"/>
  <c r="F117" i="7"/>
  <c r="J17" i="7"/>
  <c r="J12" i="7"/>
  <c r="J114" i="7" s="1"/>
  <c r="E7" i="7"/>
  <c r="E85" i="7" s="1"/>
  <c r="J39" i="6"/>
  <c r="J38" i="6"/>
  <c r="AY100" i="1"/>
  <c r="J37" i="6"/>
  <c r="AX100" i="1" s="1"/>
  <c r="BI133" i="6"/>
  <c r="BH133" i="6"/>
  <c r="BF133" i="6"/>
  <c r="BE133" i="6"/>
  <c r="T133" i="6"/>
  <c r="R133" i="6"/>
  <c r="P133" i="6"/>
  <c r="BI132" i="6"/>
  <c r="BH132" i="6"/>
  <c r="BF132" i="6"/>
  <c r="BE132" i="6"/>
  <c r="T132" i="6"/>
  <c r="R132" i="6"/>
  <c r="P132" i="6"/>
  <c r="BI128" i="6"/>
  <c r="BH128" i="6"/>
  <c r="BF128" i="6"/>
  <c r="BE128" i="6"/>
  <c r="T128" i="6"/>
  <c r="R128" i="6"/>
  <c r="P128" i="6"/>
  <c r="BI127" i="6"/>
  <c r="BH127" i="6"/>
  <c r="BF127" i="6"/>
  <c r="BE127" i="6"/>
  <c r="T127" i="6"/>
  <c r="R127" i="6"/>
  <c r="P127" i="6"/>
  <c r="J121" i="6"/>
  <c r="J120" i="6"/>
  <c r="F120" i="6"/>
  <c r="F118" i="6"/>
  <c r="E116" i="6"/>
  <c r="J94" i="6"/>
  <c r="J93" i="6"/>
  <c r="F93" i="6"/>
  <c r="F91" i="6"/>
  <c r="E89" i="6"/>
  <c r="J20" i="6"/>
  <c r="E20" i="6"/>
  <c r="F121" i="6" s="1"/>
  <c r="J19" i="6"/>
  <c r="J14" i="6"/>
  <c r="J118" i="6" s="1"/>
  <c r="E7" i="6"/>
  <c r="E112" i="6" s="1"/>
  <c r="J39" i="5"/>
  <c r="J38" i="5"/>
  <c r="AY99" i="1"/>
  <c r="J37" i="5"/>
  <c r="AX99" i="1" s="1"/>
  <c r="BI210" i="5"/>
  <c r="BH210" i="5"/>
  <c r="BF210" i="5"/>
  <c r="BE210" i="5"/>
  <c r="T210" i="5"/>
  <c r="R210" i="5"/>
  <c r="P210" i="5"/>
  <c r="BI209" i="5"/>
  <c r="BH209" i="5"/>
  <c r="BF209" i="5"/>
  <c r="BE209" i="5"/>
  <c r="T209" i="5"/>
  <c r="R209" i="5"/>
  <c r="P209" i="5"/>
  <c r="BI208" i="5"/>
  <c r="BH208" i="5"/>
  <c r="BF208" i="5"/>
  <c r="BE208" i="5"/>
  <c r="T208" i="5"/>
  <c r="R208" i="5"/>
  <c r="P208" i="5"/>
  <c r="BI207" i="5"/>
  <c r="BH207" i="5"/>
  <c r="BF207" i="5"/>
  <c r="BE207" i="5"/>
  <c r="T207" i="5"/>
  <c r="R207" i="5"/>
  <c r="P207" i="5"/>
  <c r="BI206" i="5"/>
  <c r="BH206" i="5"/>
  <c r="BF206" i="5"/>
  <c r="BE206" i="5"/>
  <c r="T206" i="5"/>
  <c r="R206" i="5"/>
  <c r="P206" i="5"/>
  <c r="BI205" i="5"/>
  <c r="BH205" i="5"/>
  <c r="BF205" i="5"/>
  <c r="BE205" i="5"/>
  <c r="T205" i="5"/>
  <c r="R205" i="5"/>
  <c r="P205" i="5"/>
  <c r="BI204" i="5"/>
  <c r="BH204" i="5"/>
  <c r="BF204" i="5"/>
  <c r="BE204" i="5"/>
  <c r="T204" i="5"/>
  <c r="R204" i="5"/>
  <c r="P204" i="5"/>
  <c r="BI203" i="5"/>
  <c r="BH203" i="5"/>
  <c r="BF203" i="5"/>
  <c r="BE203" i="5"/>
  <c r="T203" i="5"/>
  <c r="R203" i="5"/>
  <c r="P203" i="5"/>
  <c r="BI202" i="5"/>
  <c r="BH202" i="5"/>
  <c r="BF202" i="5"/>
  <c r="BE202" i="5"/>
  <c r="T202" i="5"/>
  <c r="R202" i="5"/>
  <c r="P202" i="5"/>
  <c r="BI201" i="5"/>
  <c r="BH201" i="5"/>
  <c r="BF201" i="5"/>
  <c r="BE201" i="5"/>
  <c r="T201" i="5"/>
  <c r="R201" i="5"/>
  <c r="P201" i="5"/>
  <c r="BI200" i="5"/>
  <c r="BH200" i="5"/>
  <c r="BF200" i="5"/>
  <c r="BE200" i="5"/>
  <c r="T200" i="5"/>
  <c r="R200" i="5"/>
  <c r="P200" i="5"/>
  <c r="BI199" i="5"/>
  <c r="BH199" i="5"/>
  <c r="BF199" i="5"/>
  <c r="BE199" i="5"/>
  <c r="T199" i="5"/>
  <c r="R199" i="5"/>
  <c r="P199" i="5"/>
  <c r="BI198" i="5"/>
  <c r="BH198" i="5"/>
  <c r="BF198" i="5"/>
  <c r="BE198" i="5"/>
  <c r="T198" i="5"/>
  <c r="R198" i="5"/>
  <c r="P198" i="5"/>
  <c r="BI197" i="5"/>
  <c r="BH197" i="5"/>
  <c r="BF197" i="5"/>
  <c r="BE197" i="5"/>
  <c r="T197" i="5"/>
  <c r="R197" i="5"/>
  <c r="P197" i="5"/>
  <c r="BI196" i="5"/>
  <c r="BH196" i="5"/>
  <c r="BF196" i="5"/>
  <c r="BE196" i="5"/>
  <c r="T196" i="5"/>
  <c r="R196" i="5"/>
  <c r="P196" i="5"/>
  <c r="BI195" i="5"/>
  <c r="BH195" i="5"/>
  <c r="BF195" i="5"/>
  <c r="BE195" i="5"/>
  <c r="T195" i="5"/>
  <c r="R195" i="5"/>
  <c r="P195" i="5"/>
  <c r="BI194" i="5"/>
  <c r="BH194" i="5"/>
  <c r="BF194" i="5"/>
  <c r="BE194" i="5"/>
  <c r="T194" i="5"/>
  <c r="R194" i="5"/>
  <c r="P194" i="5"/>
  <c r="BI193" i="5"/>
  <c r="BH193" i="5"/>
  <c r="BF193" i="5"/>
  <c r="BE193" i="5"/>
  <c r="T193" i="5"/>
  <c r="R193" i="5"/>
  <c r="P193" i="5"/>
  <c r="BI192" i="5"/>
  <c r="BH192" i="5"/>
  <c r="BF192" i="5"/>
  <c r="BE192" i="5"/>
  <c r="T192" i="5"/>
  <c r="R192" i="5"/>
  <c r="P192" i="5"/>
  <c r="BI191" i="5"/>
  <c r="BH191" i="5"/>
  <c r="BF191" i="5"/>
  <c r="BE191" i="5"/>
  <c r="T191" i="5"/>
  <c r="R191" i="5"/>
  <c r="P191" i="5"/>
  <c r="BI190" i="5"/>
  <c r="BH190" i="5"/>
  <c r="BF190" i="5"/>
  <c r="BE190" i="5"/>
  <c r="T190" i="5"/>
  <c r="R190" i="5"/>
  <c r="P190" i="5"/>
  <c r="BI189" i="5"/>
  <c r="BH189" i="5"/>
  <c r="BF189" i="5"/>
  <c r="BE189" i="5"/>
  <c r="T189" i="5"/>
  <c r="R189" i="5"/>
  <c r="P189" i="5"/>
  <c r="BI188" i="5"/>
  <c r="BH188" i="5"/>
  <c r="BF188" i="5"/>
  <c r="BE188" i="5"/>
  <c r="T188" i="5"/>
  <c r="R188" i="5"/>
  <c r="P188" i="5"/>
  <c r="BI187" i="5"/>
  <c r="BH187" i="5"/>
  <c r="BF187" i="5"/>
  <c r="BE187" i="5"/>
  <c r="T187" i="5"/>
  <c r="R187" i="5"/>
  <c r="P187" i="5"/>
  <c r="BI186" i="5"/>
  <c r="BH186" i="5"/>
  <c r="BF186" i="5"/>
  <c r="BE186" i="5"/>
  <c r="T186" i="5"/>
  <c r="R186" i="5"/>
  <c r="P186" i="5"/>
  <c r="BI185" i="5"/>
  <c r="BH185" i="5"/>
  <c r="BF185" i="5"/>
  <c r="BE185" i="5"/>
  <c r="T185" i="5"/>
  <c r="R185" i="5"/>
  <c r="P185" i="5"/>
  <c r="BI184" i="5"/>
  <c r="BH184" i="5"/>
  <c r="BF184" i="5"/>
  <c r="BE184" i="5"/>
  <c r="T184" i="5"/>
  <c r="R184" i="5"/>
  <c r="P184" i="5"/>
  <c r="BI183" i="5"/>
  <c r="BH183" i="5"/>
  <c r="BF183" i="5"/>
  <c r="BE183" i="5"/>
  <c r="T183" i="5"/>
  <c r="R183" i="5"/>
  <c r="P183" i="5"/>
  <c r="BI182" i="5"/>
  <c r="BH182" i="5"/>
  <c r="BF182" i="5"/>
  <c r="BE182" i="5"/>
  <c r="T182" i="5"/>
  <c r="R182" i="5"/>
  <c r="P182" i="5"/>
  <c r="BI181" i="5"/>
  <c r="BH181" i="5"/>
  <c r="BF181" i="5"/>
  <c r="BE181" i="5"/>
  <c r="T181" i="5"/>
  <c r="R181" i="5"/>
  <c r="P181" i="5"/>
  <c r="BI180" i="5"/>
  <c r="BH180" i="5"/>
  <c r="BF180" i="5"/>
  <c r="BE180" i="5"/>
  <c r="T180" i="5"/>
  <c r="R180" i="5"/>
  <c r="P180" i="5"/>
  <c r="BI179" i="5"/>
  <c r="BH179" i="5"/>
  <c r="BF179" i="5"/>
  <c r="BE179" i="5"/>
  <c r="T179" i="5"/>
  <c r="R179" i="5"/>
  <c r="P179" i="5"/>
  <c r="BI178" i="5"/>
  <c r="BH178" i="5"/>
  <c r="BF178" i="5"/>
  <c r="BE178" i="5"/>
  <c r="T178" i="5"/>
  <c r="R178" i="5"/>
  <c r="P178" i="5"/>
  <c r="BI177" i="5"/>
  <c r="BH177" i="5"/>
  <c r="BF177" i="5"/>
  <c r="BE177" i="5"/>
  <c r="T177" i="5"/>
  <c r="R177" i="5"/>
  <c r="P177" i="5"/>
  <c r="BI176" i="5"/>
  <c r="BH176" i="5"/>
  <c r="BF176" i="5"/>
  <c r="BE176" i="5"/>
  <c r="T176" i="5"/>
  <c r="R176" i="5"/>
  <c r="P176" i="5"/>
  <c r="BI175" i="5"/>
  <c r="BH175" i="5"/>
  <c r="BF175" i="5"/>
  <c r="BE175" i="5"/>
  <c r="T175" i="5"/>
  <c r="R175" i="5"/>
  <c r="P175" i="5"/>
  <c r="BI174" i="5"/>
  <c r="BH174" i="5"/>
  <c r="BF174" i="5"/>
  <c r="BE174" i="5"/>
  <c r="T174" i="5"/>
  <c r="R174" i="5"/>
  <c r="P174" i="5"/>
  <c r="BI173" i="5"/>
  <c r="BH173" i="5"/>
  <c r="BF173" i="5"/>
  <c r="BE173" i="5"/>
  <c r="T173" i="5"/>
  <c r="R173" i="5"/>
  <c r="P173" i="5"/>
  <c r="BI172" i="5"/>
  <c r="BH172" i="5"/>
  <c r="BF172" i="5"/>
  <c r="BE172" i="5"/>
  <c r="T172" i="5"/>
  <c r="R172" i="5"/>
  <c r="P172" i="5"/>
  <c r="BI171" i="5"/>
  <c r="BH171" i="5"/>
  <c r="BF171" i="5"/>
  <c r="BE171" i="5"/>
  <c r="T171" i="5"/>
  <c r="R171" i="5"/>
  <c r="P171" i="5"/>
  <c r="BI170" i="5"/>
  <c r="BH170" i="5"/>
  <c r="BF170" i="5"/>
  <c r="BE170" i="5"/>
  <c r="T170" i="5"/>
  <c r="R170" i="5"/>
  <c r="P170" i="5"/>
  <c r="BI169" i="5"/>
  <c r="BH169" i="5"/>
  <c r="BF169" i="5"/>
  <c r="BE169" i="5"/>
  <c r="T169" i="5"/>
  <c r="R169" i="5"/>
  <c r="P169" i="5"/>
  <c r="BI168" i="5"/>
  <c r="BH168" i="5"/>
  <c r="BF168" i="5"/>
  <c r="BE168" i="5"/>
  <c r="T168" i="5"/>
  <c r="R168" i="5"/>
  <c r="P168" i="5"/>
  <c r="BI167" i="5"/>
  <c r="BH167" i="5"/>
  <c r="BF167" i="5"/>
  <c r="BE167" i="5"/>
  <c r="T167" i="5"/>
  <c r="R167" i="5"/>
  <c r="P167" i="5"/>
  <c r="BI166" i="5"/>
  <c r="BH166" i="5"/>
  <c r="BF166" i="5"/>
  <c r="BE166" i="5"/>
  <c r="T166" i="5"/>
  <c r="R166" i="5"/>
  <c r="P166" i="5"/>
  <c r="BI165" i="5"/>
  <c r="BH165" i="5"/>
  <c r="BF165" i="5"/>
  <c r="BE165" i="5"/>
  <c r="T165" i="5"/>
  <c r="R165" i="5"/>
  <c r="P165" i="5"/>
  <c r="BI164" i="5"/>
  <c r="BH164" i="5"/>
  <c r="BF164" i="5"/>
  <c r="BE164" i="5"/>
  <c r="T164" i="5"/>
  <c r="R164" i="5"/>
  <c r="P164" i="5"/>
  <c r="BI163" i="5"/>
  <c r="BH163" i="5"/>
  <c r="BF163" i="5"/>
  <c r="BE163" i="5"/>
  <c r="T163" i="5"/>
  <c r="R163" i="5"/>
  <c r="P163" i="5"/>
  <c r="BI162" i="5"/>
  <c r="BH162" i="5"/>
  <c r="BF162" i="5"/>
  <c r="BE162" i="5"/>
  <c r="T162" i="5"/>
  <c r="R162" i="5"/>
  <c r="P162" i="5"/>
  <c r="BI161" i="5"/>
  <c r="BH161" i="5"/>
  <c r="BF161" i="5"/>
  <c r="BE161" i="5"/>
  <c r="T161" i="5"/>
  <c r="R161" i="5"/>
  <c r="P161" i="5"/>
  <c r="BI160" i="5"/>
  <c r="BH160" i="5"/>
  <c r="BF160" i="5"/>
  <c r="BE160" i="5"/>
  <c r="T160" i="5"/>
  <c r="R160" i="5"/>
  <c r="P160" i="5"/>
  <c r="BI159" i="5"/>
  <c r="BH159" i="5"/>
  <c r="BF159" i="5"/>
  <c r="BE159" i="5"/>
  <c r="T159" i="5"/>
  <c r="R159" i="5"/>
  <c r="P159" i="5"/>
  <c r="BI158" i="5"/>
  <c r="BH158" i="5"/>
  <c r="BF158" i="5"/>
  <c r="BE158" i="5"/>
  <c r="T158" i="5"/>
  <c r="R158" i="5"/>
  <c r="P158" i="5"/>
  <c r="BI157" i="5"/>
  <c r="BH157" i="5"/>
  <c r="BF157" i="5"/>
  <c r="BE157" i="5"/>
  <c r="T157" i="5"/>
  <c r="R157" i="5"/>
  <c r="P157" i="5"/>
  <c r="BI156" i="5"/>
  <c r="BH156" i="5"/>
  <c r="BF156" i="5"/>
  <c r="BE156" i="5"/>
  <c r="T156" i="5"/>
  <c r="R156" i="5"/>
  <c r="P156" i="5"/>
  <c r="BI155" i="5"/>
  <c r="BH155" i="5"/>
  <c r="BF155" i="5"/>
  <c r="BE155" i="5"/>
  <c r="T155" i="5"/>
  <c r="R155" i="5"/>
  <c r="P155" i="5"/>
  <c r="BI154" i="5"/>
  <c r="BH154" i="5"/>
  <c r="BF154" i="5"/>
  <c r="BE154" i="5"/>
  <c r="T154" i="5"/>
  <c r="R154" i="5"/>
  <c r="P154" i="5"/>
  <c r="BI153" i="5"/>
  <c r="BH153" i="5"/>
  <c r="BF153" i="5"/>
  <c r="BE153" i="5"/>
  <c r="T153" i="5"/>
  <c r="R153" i="5"/>
  <c r="P153" i="5"/>
  <c r="BI152" i="5"/>
  <c r="BH152" i="5"/>
  <c r="BF152" i="5"/>
  <c r="BE152" i="5"/>
  <c r="T152" i="5"/>
  <c r="R152" i="5"/>
  <c r="P152" i="5"/>
  <c r="BI151" i="5"/>
  <c r="BH151" i="5"/>
  <c r="BF151" i="5"/>
  <c r="BE151" i="5"/>
  <c r="T151" i="5"/>
  <c r="R151" i="5"/>
  <c r="P151" i="5"/>
  <c r="BI150" i="5"/>
  <c r="BH150" i="5"/>
  <c r="BF150" i="5"/>
  <c r="BE150" i="5"/>
  <c r="T150" i="5"/>
  <c r="R150" i="5"/>
  <c r="P150" i="5"/>
  <c r="BI149" i="5"/>
  <c r="BH149" i="5"/>
  <c r="BF149" i="5"/>
  <c r="BE149" i="5"/>
  <c r="T149" i="5"/>
  <c r="R149" i="5"/>
  <c r="P149" i="5"/>
  <c r="BI148" i="5"/>
  <c r="BH148" i="5"/>
  <c r="BF148" i="5"/>
  <c r="BE148" i="5"/>
  <c r="T148" i="5"/>
  <c r="R148" i="5"/>
  <c r="P148" i="5"/>
  <c r="BI147" i="5"/>
  <c r="BH147" i="5"/>
  <c r="BF147" i="5"/>
  <c r="BE147" i="5"/>
  <c r="T147" i="5"/>
  <c r="R147" i="5"/>
  <c r="P147" i="5"/>
  <c r="BI146" i="5"/>
  <c r="BH146" i="5"/>
  <c r="BF146" i="5"/>
  <c r="BE146" i="5"/>
  <c r="T146" i="5"/>
  <c r="R146" i="5"/>
  <c r="P146" i="5"/>
  <c r="BI145" i="5"/>
  <c r="BH145" i="5"/>
  <c r="BF145" i="5"/>
  <c r="BE145" i="5"/>
  <c r="T145" i="5"/>
  <c r="R145" i="5"/>
  <c r="P145" i="5"/>
  <c r="BI144" i="5"/>
  <c r="BH144" i="5"/>
  <c r="BF144" i="5"/>
  <c r="BE144" i="5"/>
  <c r="T144" i="5"/>
  <c r="R144" i="5"/>
  <c r="P144" i="5"/>
  <c r="BI143" i="5"/>
  <c r="BH143" i="5"/>
  <c r="BF143" i="5"/>
  <c r="BE143" i="5"/>
  <c r="T143" i="5"/>
  <c r="R143" i="5"/>
  <c r="P143" i="5"/>
  <c r="BI142" i="5"/>
  <c r="BH142" i="5"/>
  <c r="BF142" i="5"/>
  <c r="BE142" i="5"/>
  <c r="T142" i="5"/>
  <c r="R142" i="5"/>
  <c r="P142" i="5"/>
  <c r="BI141" i="5"/>
  <c r="BH141" i="5"/>
  <c r="BF141" i="5"/>
  <c r="BE141" i="5"/>
  <c r="T141" i="5"/>
  <c r="R141" i="5"/>
  <c r="P141" i="5"/>
  <c r="BI140" i="5"/>
  <c r="BH140" i="5"/>
  <c r="BF140" i="5"/>
  <c r="BE140" i="5"/>
  <c r="T140" i="5"/>
  <c r="R140" i="5"/>
  <c r="P140" i="5"/>
  <c r="BI139" i="5"/>
  <c r="BH139" i="5"/>
  <c r="BF139" i="5"/>
  <c r="BE139" i="5"/>
  <c r="T139" i="5"/>
  <c r="R139" i="5"/>
  <c r="P139" i="5"/>
  <c r="BI138" i="5"/>
  <c r="BH138" i="5"/>
  <c r="BF138" i="5"/>
  <c r="BE138" i="5"/>
  <c r="T138" i="5"/>
  <c r="R138" i="5"/>
  <c r="P138" i="5"/>
  <c r="BI137" i="5"/>
  <c r="BH137" i="5"/>
  <c r="BF137" i="5"/>
  <c r="BE137" i="5"/>
  <c r="T137" i="5"/>
  <c r="R137" i="5"/>
  <c r="P137" i="5"/>
  <c r="BI136" i="5"/>
  <c r="BH136" i="5"/>
  <c r="BF136" i="5"/>
  <c r="BE136" i="5"/>
  <c r="T136" i="5"/>
  <c r="R136" i="5"/>
  <c r="P136" i="5"/>
  <c r="BI135" i="5"/>
  <c r="BH135" i="5"/>
  <c r="BF135" i="5"/>
  <c r="BE135" i="5"/>
  <c r="T135" i="5"/>
  <c r="R135" i="5"/>
  <c r="P135" i="5"/>
  <c r="BI134" i="5"/>
  <c r="BH134" i="5"/>
  <c r="BF134" i="5"/>
  <c r="BE134" i="5"/>
  <c r="T134" i="5"/>
  <c r="R134" i="5"/>
  <c r="P134" i="5"/>
  <c r="BI133" i="5"/>
  <c r="BH133" i="5"/>
  <c r="BF133" i="5"/>
  <c r="BE133" i="5"/>
  <c r="T133" i="5"/>
  <c r="R133" i="5"/>
  <c r="P133" i="5"/>
  <c r="BI132" i="5"/>
  <c r="BH132" i="5"/>
  <c r="BF132" i="5"/>
  <c r="BE132" i="5"/>
  <c r="T132" i="5"/>
  <c r="R132" i="5"/>
  <c r="P132" i="5"/>
  <c r="BI131" i="5"/>
  <c r="BH131" i="5"/>
  <c r="BF131" i="5"/>
  <c r="BE131" i="5"/>
  <c r="T131" i="5"/>
  <c r="R131" i="5"/>
  <c r="P131" i="5"/>
  <c r="BI130" i="5"/>
  <c r="BH130" i="5"/>
  <c r="BF130" i="5"/>
  <c r="BE130" i="5"/>
  <c r="T130" i="5"/>
  <c r="R130" i="5"/>
  <c r="P130" i="5"/>
  <c r="BI129" i="5"/>
  <c r="BH129" i="5"/>
  <c r="BF129" i="5"/>
  <c r="BE129" i="5"/>
  <c r="T129" i="5"/>
  <c r="R129" i="5"/>
  <c r="P129" i="5"/>
  <c r="BI127" i="5"/>
  <c r="BH127" i="5"/>
  <c r="BF127" i="5"/>
  <c r="BE127" i="5"/>
  <c r="T127" i="5"/>
  <c r="R127" i="5"/>
  <c r="P127" i="5"/>
  <c r="BI126" i="5"/>
  <c r="BH126" i="5"/>
  <c r="BF126" i="5"/>
  <c r="BE126" i="5"/>
  <c r="T126" i="5"/>
  <c r="R126" i="5"/>
  <c r="P126" i="5"/>
  <c r="J120" i="5"/>
  <c r="J119" i="5"/>
  <c r="F119" i="5"/>
  <c r="F117" i="5"/>
  <c r="E115" i="5"/>
  <c r="J94" i="5"/>
  <c r="J93" i="5"/>
  <c r="F93" i="5"/>
  <c r="F91" i="5"/>
  <c r="E89" i="5"/>
  <c r="J20" i="5"/>
  <c r="E20" i="5"/>
  <c r="F120" i="5"/>
  <c r="J19" i="5"/>
  <c r="J14" i="5"/>
  <c r="J117" i="5" s="1"/>
  <c r="E7" i="5"/>
  <c r="E111" i="5"/>
  <c r="J37" i="4"/>
  <c r="J36" i="4"/>
  <c r="AY97" i="1" s="1"/>
  <c r="J35" i="4"/>
  <c r="AX97" i="1"/>
  <c r="BI180" i="4"/>
  <c r="BH180" i="4"/>
  <c r="BF180" i="4"/>
  <c r="BE180" i="4"/>
  <c r="T180" i="4"/>
  <c r="T179" i="4"/>
  <c r="R180" i="4"/>
  <c r="R179" i="4" s="1"/>
  <c r="P180" i="4"/>
  <c r="P179" i="4" s="1"/>
  <c r="BI178" i="4"/>
  <c r="BH178" i="4"/>
  <c r="BF178" i="4"/>
  <c r="BE178" i="4"/>
  <c r="T178" i="4"/>
  <c r="T177" i="4" s="1"/>
  <c r="R178" i="4"/>
  <c r="R177" i="4"/>
  <c r="P178" i="4"/>
  <c r="P177" i="4" s="1"/>
  <c r="BI175" i="4"/>
  <c r="BH175" i="4"/>
  <c r="BF175" i="4"/>
  <c r="BE175" i="4"/>
  <c r="T175" i="4"/>
  <c r="R175" i="4"/>
  <c r="P175" i="4"/>
  <c r="BI170" i="4"/>
  <c r="BH170" i="4"/>
  <c r="BF170" i="4"/>
  <c r="BE170" i="4"/>
  <c r="T170" i="4"/>
  <c r="R170" i="4"/>
  <c r="P170" i="4"/>
  <c r="BI168" i="4"/>
  <c r="BH168" i="4"/>
  <c r="BF168" i="4"/>
  <c r="BE168" i="4"/>
  <c r="T168" i="4"/>
  <c r="R168" i="4"/>
  <c r="P168" i="4"/>
  <c r="BI167" i="4"/>
  <c r="BH167" i="4"/>
  <c r="BF167" i="4"/>
  <c r="BE167" i="4"/>
  <c r="T167" i="4"/>
  <c r="R167" i="4"/>
  <c r="P167" i="4"/>
  <c r="BI163" i="4"/>
  <c r="BH163" i="4"/>
  <c r="BF163" i="4"/>
  <c r="BE163" i="4"/>
  <c r="T163" i="4"/>
  <c r="T162" i="4"/>
  <c r="T161" i="4"/>
  <c r="R163" i="4"/>
  <c r="R162" i="4"/>
  <c r="R161" i="4" s="1"/>
  <c r="P163" i="4"/>
  <c r="P162" i="4"/>
  <c r="P161" i="4" s="1"/>
  <c r="BI158" i="4"/>
  <c r="BH158" i="4"/>
  <c r="BF158" i="4"/>
  <c r="BE158" i="4"/>
  <c r="T158" i="4"/>
  <c r="R158" i="4"/>
  <c r="P158" i="4"/>
  <c r="BI155" i="4"/>
  <c r="BH155" i="4"/>
  <c r="BF155" i="4"/>
  <c r="BE155" i="4"/>
  <c r="T155" i="4"/>
  <c r="R155" i="4"/>
  <c r="P155" i="4"/>
  <c r="BI152" i="4"/>
  <c r="BH152" i="4"/>
  <c r="BF152" i="4"/>
  <c r="BE152" i="4"/>
  <c r="T152" i="4"/>
  <c r="R152" i="4"/>
  <c r="P152" i="4"/>
  <c r="BI151" i="4"/>
  <c r="BH151" i="4"/>
  <c r="BF151" i="4"/>
  <c r="BE151" i="4"/>
  <c r="T151" i="4"/>
  <c r="R151" i="4"/>
  <c r="P151" i="4"/>
  <c r="BI149" i="4"/>
  <c r="BH149" i="4"/>
  <c r="BF149" i="4"/>
  <c r="BE149" i="4"/>
  <c r="T149" i="4"/>
  <c r="R149" i="4"/>
  <c r="P149" i="4"/>
  <c r="BI147" i="4"/>
  <c r="BH147" i="4"/>
  <c r="BF147" i="4"/>
  <c r="BE147" i="4"/>
  <c r="T147" i="4"/>
  <c r="R147" i="4"/>
  <c r="P147" i="4"/>
  <c r="BI142" i="4"/>
  <c r="BH142" i="4"/>
  <c r="BF142" i="4"/>
  <c r="BE142" i="4"/>
  <c r="T142" i="4"/>
  <c r="R142" i="4"/>
  <c r="P142" i="4"/>
  <c r="BI140" i="4"/>
  <c r="BH140" i="4"/>
  <c r="BF140" i="4"/>
  <c r="BE140" i="4"/>
  <c r="T140" i="4"/>
  <c r="R140" i="4"/>
  <c r="P140" i="4"/>
  <c r="BI136" i="4"/>
  <c r="BH136" i="4"/>
  <c r="BF136" i="4"/>
  <c r="BE136" i="4"/>
  <c r="T136" i="4"/>
  <c r="R136" i="4"/>
  <c r="P136" i="4"/>
  <c r="BI132" i="4"/>
  <c r="BH132" i="4"/>
  <c r="BF132" i="4"/>
  <c r="BE132" i="4"/>
  <c r="T132" i="4"/>
  <c r="R132" i="4"/>
  <c r="P132" i="4"/>
  <c r="BI131" i="4"/>
  <c r="BH131" i="4"/>
  <c r="BF131" i="4"/>
  <c r="BE131" i="4"/>
  <c r="T131" i="4"/>
  <c r="R131" i="4"/>
  <c r="P131" i="4"/>
  <c r="BI129" i="4"/>
  <c r="BH129" i="4"/>
  <c r="BF129" i="4"/>
  <c r="BE129" i="4"/>
  <c r="T129" i="4"/>
  <c r="R129" i="4"/>
  <c r="P129" i="4"/>
  <c r="BI127" i="4"/>
  <c r="BH127" i="4"/>
  <c r="BF127" i="4"/>
  <c r="BE127" i="4"/>
  <c r="T127" i="4"/>
  <c r="R127" i="4"/>
  <c r="P127" i="4"/>
  <c r="F120" i="4"/>
  <c r="F118" i="4"/>
  <c r="E116" i="4"/>
  <c r="F91" i="4"/>
  <c r="F89" i="4"/>
  <c r="E87" i="4"/>
  <c r="J24" i="4"/>
  <c r="E24" i="4"/>
  <c r="J121" i="4" s="1"/>
  <c r="J23" i="4"/>
  <c r="J21" i="4"/>
  <c r="E21" i="4"/>
  <c r="J91" i="4"/>
  <c r="J20" i="4"/>
  <c r="J18" i="4"/>
  <c r="E18" i="4"/>
  <c r="F121" i="4" s="1"/>
  <c r="J17" i="4"/>
  <c r="J12" i="4"/>
  <c r="J118" i="4" s="1"/>
  <c r="E7" i="4"/>
  <c r="E114" i="4" s="1"/>
  <c r="J128" i="3"/>
  <c r="J98" i="3" s="1"/>
  <c r="J37" i="3"/>
  <c r="J36" i="3"/>
  <c r="AY96" i="1" s="1"/>
  <c r="J35" i="3"/>
  <c r="AX96" i="1"/>
  <c r="BI185" i="3"/>
  <c r="BH185" i="3"/>
  <c r="BF185" i="3"/>
  <c r="BE185" i="3"/>
  <c r="T185" i="3"/>
  <c r="R185" i="3"/>
  <c r="P185" i="3"/>
  <c r="BI183" i="3"/>
  <c r="BH183" i="3"/>
  <c r="BF183" i="3"/>
  <c r="BE183" i="3"/>
  <c r="T183" i="3"/>
  <c r="R183" i="3"/>
  <c r="P183" i="3"/>
  <c r="BI181" i="3"/>
  <c r="BH181" i="3"/>
  <c r="BF181" i="3"/>
  <c r="BE181" i="3"/>
  <c r="T181" i="3"/>
  <c r="R181" i="3"/>
  <c r="P181" i="3"/>
  <c r="BI179" i="3"/>
  <c r="BH179" i="3"/>
  <c r="BF179" i="3"/>
  <c r="BE179" i="3"/>
  <c r="T179" i="3"/>
  <c r="R179" i="3"/>
  <c r="P179" i="3"/>
  <c r="BI177" i="3"/>
  <c r="BH177" i="3"/>
  <c r="BF177" i="3"/>
  <c r="BE177" i="3"/>
  <c r="T177" i="3"/>
  <c r="R177" i="3"/>
  <c r="P177" i="3"/>
  <c r="BI175" i="3"/>
  <c r="BH175" i="3"/>
  <c r="BF175" i="3"/>
  <c r="BE175" i="3"/>
  <c r="T175" i="3"/>
  <c r="R175" i="3"/>
  <c r="P175" i="3"/>
  <c r="BI172" i="3"/>
  <c r="BH172" i="3"/>
  <c r="BF172" i="3"/>
  <c r="BE172" i="3"/>
  <c r="T172" i="3"/>
  <c r="T171" i="3"/>
  <c r="R172" i="3"/>
  <c r="R171" i="3"/>
  <c r="P172" i="3"/>
  <c r="P171" i="3" s="1"/>
  <c r="BI169" i="3"/>
  <c r="BH169" i="3"/>
  <c r="BF169" i="3"/>
  <c r="BE169" i="3"/>
  <c r="T169" i="3"/>
  <c r="R169" i="3"/>
  <c r="P169" i="3"/>
  <c r="BI167" i="3"/>
  <c r="BH167" i="3"/>
  <c r="BF167" i="3"/>
  <c r="BE167" i="3"/>
  <c r="T167" i="3"/>
  <c r="R167" i="3"/>
  <c r="P167" i="3"/>
  <c r="BI165" i="3"/>
  <c r="BH165" i="3"/>
  <c r="BF165" i="3"/>
  <c r="BE165" i="3"/>
  <c r="T165" i="3"/>
  <c r="R165" i="3"/>
  <c r="P165" i="3"/>
  <c r="BI163" i="3"/>
  <c r="BH163" i="3"/>
  <c r="BF163" i="3"/>
  <c r="BE163" i="3"/>
  <c r="T163" i="3"/>
  <c r="R163" i="3"/>
  <c r="P163" i="3"/>
  <c r="BI161" i="3"/>
  <c r="BH161" i="3"/>
  <c r="BF161" i="3"/>
  <c r="BE161" i="3"/>
  <c r="T161" i="3"/>
  <c r="R161" i="3"/>
  <c r="P161" i="3"/>
  <c r="BI159" i="3"/>
  <c r="BH159" i="3"/>
  <c r="BF159" i="3"/>
  <c r="BE159" i="3"/>
  <c r="T159" i="3"/>
  <c r="R159" i="3"/>
  <c r="P159" i="3"/>
  <c r="BI156" i="3"/>
  <c r="BH156" i="3"/>
  <c r="BF156" i="3"/>
  <c r="BE156" i="3"/>
  <c r="T156" i="3"/>
  <c r="R156" i="3"/>
  <c r="P156" i="3"/>
  <c r="BI154" i="3"/>
  <c r="BH154" i="3"/>
  <c r="BF154" i="3"/>
  <c r="BE154" i="3"/>
  <c r="T154" i="3"/>
  <c r="R154" i="3"/>
  <c r="P154" i="3"/>
  <c r="BI152" i="3"/>
  <c r="BH152" i="3"/>
  <c r="BF152" i="3"/>
  <c r="BE152" i="3"/>
  <c r="T152" i="3"/>
  <c r="R152" i="3"/>
  <c r="P152" i="3"/>
  <c r="BI149" i="3"/>
  <c r="BH149" i="3"/>
  <c r="BF149" i="3"/>
  <c r="BE149" i="3"/>
  <c r="T149" i="3"/>
  <c r="R149" i="3"/>
  <c r="P149" i="3"/>
  <c r="BI147" i="3"/>
  <c r="BH147" i="3"/>
  <c r="BF147" i="3"/>
  <c r="BE147" i="3"/>
  <c r="T147" i="3"/>
  <c r="R147" i="3"/>
  <c r="P147" i="3"/>
  <c r="BI145" i="3"/>
  <c r="BH145" i="3"/>
  <c r="BF145" i="3"/>
  <c r="BE145" i="3"/>
  <c r="T145" i="3"/>
  <c r="R145" i="3"/>
  <c r="P145" i="3"/>
  <c r="BI143" i="3"/>
  <c r="BH143" i="3"/>
  <c r="BF143" i="3"/>
  <c r="BE143" i="3"/>
  <c r="T143" i="3"/>
  <c r="R143" i="3"/>
  <c r="P143" i="3"/>
  <c r="BI141" i="3"/>
  <c r="BH141" i="3"/>
  <c r="BF141" i="3"/>
  <c r="BE141" i="3"/>
  <c r="T141" i="3"/>
  <c r="R141" i="3"/>
  <c r="P141" i="3"/>
  <c r="BI138" i="3"/>
  <c r="BH138" i="3"/>
  <c r="BF138" i="3"/>
  <c r="BE138" i="3"/>
  <c r="T138" i="3"/>
  <c r="T137" i="3"/>
  <c r="R138" i="3"/>
  <c r="R137" i="3"/>
  <c r="P138" i="3"/>
  <c r="P137" i="3" s="1"/>
  <c r="BI135" i="3"/>
  <c r="BH135" i="3"/>
  <c r="BF135" i="3"/>
  <c r="BE135" i="3"/>
  <c r="T135" i="3"/>
  <c r="T134" i="3" s="1"/>
  <c r="R135" i="3"/>
  <c r="R134" i="3"/>
  <c r="P135" i="3"/>
  <c r="P134" i="3"/>
  <c r="BI132" i="3"/>
  <c r="BH132" i="3"/>
  <c r="BF132" i="3"/>
  <c r="BE132" i="3"/>
  <c r="T132" i="3"/>
  <c r="R132" i="3"/>
  <c r="P132" i="3"/>
  <c r="BI130" i="3"/>
  <c r="BH130" i="3"/>
  <c r="BF130" i="3"/>
  <c r="BE130" i="3"/>
  <c r="T130" i="3"/>
  <c r="R130" i="3"/>
  <c r="P130" i="3"/>
  <c r="F122" i="3"/>
  <c r="F120" i="3"/>
  <c r="E118" i="3"/>
  <c r="F91" i="3"/>
  <c r="F89" i="3"/>
  <c r="E87" i="3"/>
  <c r="J24" i="3"/>
  <c r="E24" i="3"/>
  <c r="J123" i="3"/>
  <c r="J23" i="3"/>
  <c r="J21" i="3"/>
  <c r="E21" i="3"/>
  <c r="J122" i="3"/>
  <c r="J20" i="3"/>
  <c r="J18" i="3"/>
  <c r="E18" i="3"/>
  <c r="F123" i="3" s="1"/>
  <c r="J17" i="3"/>
  <c r="J12" i="3"/>
  <c r="J120" i="3" s="1"/>
  <c r="E7" i="3"/>
  <c r="E116" i="3" s="1"/>
  <c r="J37" i="2"/>
  <c r="J36" i="2"/>
  <c r="AY95" i="1"/>
  <c r="J35" i="2"/>
  <c r="AX95" i="1"/>
  <c r="BI302" i="2"/>
  <c r="BH302" i="2"/>
  <c r="BF302" i="2"/>
  <c r="BE302" i="2"/>
  <c r="T302" i="2"/>
  <c r="R302" i="2"/>
  <c r="P302" i="2"/>
  <c r="BI297" i="2"/>
  <c r="BH297" i="2"/>
  <c r="BF297" i="2"/>
  <c r="BE297" i="2"/>
  <c r="T297" i="2"/>
  <c r="R297" i="2"/>
  <c r="P297" i="2"/>
  <c r="BI295" i="2"/>
  <c r="BH295" i="2"/>
  <c r="BF295" i="2"/>
  <c r="BE295" i="2"/>
  <c r="T295" i="2"/>
  <c r="R295" i="2"/>
  <c r="P295" i="2"/>
  <c r="BI294" i="2"/>
  <c r="BH294" i="2"/>
  <c r="BF294" i="2"/>
  <c r="BE294" i="2"/>
  <c r="T294" i="2"/>
  <c r="R294" i="2"/>
  <c r="P294" i="2"/>
  <c r="BI292" i="2"/>
  <c r="BH292" i="2"/>
  <c r="BF292" i="2"/>
  <c r="BE292" i="2"/>
  <c r="T292" i="2"/>
  <c r="R292" i="2"/>
  <c r="P292" i="2"/>
  <c r="BI290" i="2"/>
  <c r="BH290" i="2"/>
  <c r="BF290" i="2"/>
  <c r="BE290" i="2"/>
  <c r="T290" i="2"/>
  <c r="R290" i="2"/>
  <c r="P290" i="2"/>
  <c r="BI289" i="2"/>
  <c r="BH289" i="2"/>
  <c r="BF289" i="2"/>
  <c r="BE289" i="2"/>
  <c r="T289" i="2"/>
  <c r="R289" i="2"/>
  <c r="P289" i="2"/>
  <c r="BI288" i="2"/>
  <c r="BH288" i="2"/>
  <c r="BF288" i="2"/>
  <c r="BE288" i="2"/>
  <c r="T288" i="2"/>
  <c r="R288" i="2"/>
  <c r="P288" i="2"/>
  <c r="BI286" i="2"/>
  <c r="BH286" i="2"/>
  <c r="BF286" i="2"/>
  <c r="BE286" i="2"/>
  <c r="T286" i="2"/>
  <c r="R286" i="2"/>
  <c r="P286" i="2"/>
  <c r="BI284" i="2"/>
  <c r="BH284" i="2"/>
  <c r="BF284" i="2"/>
  <c r="BE284" i="2"/>
  <c r="T284" i="2"/>
  <c r="R284" i="2"/>
  <c r="P284" i="2"/>
  <c r="BI283" i="2"/>
  <c r="BH283" i="2"/>
  <c r="BF283" i="2"/>
  <c r="BE283" i="2"/>
  <c r="T283" i="2"/>
  <c r="R283" i="2"/>
  <c r="P283" i="2"/>
  <c r="BI281" i="2"/>
  <c r="BH281" i="2"/>
  <c r="BF281" i="2"/>
  <c r="BE281" i="2"/>
  <c r="T281" i="2"/>
  <c r="R281" i="2"/>
  <c r="P281" i="2"/>
  <c r="BI280" i="2"/>
  <c r="BH280" i="2"/>
  <c r="BF280" i="2"/>
  <c r="BE280" i="2"/>
  <c r="T280" i="2"/>
  <c r="R280" i="2"/>
  <c r="P280" i="2"/>
  <c r="BI278" i="2"/>
  <c r="BH278" i="2"/>
  <c r="BF278" i="2"/>
  <c r="BE278" i="2"/>
  <c r="T278" i="2"/>
  <c r="R278" i="2"/>
  <c r="P278" i="2"/>
  <c r="BI276" i="2"/>
  <c r="BH276" i="2"/>
  <c r="BF276" i="2"/>
  <c r="BE276" i="2"/>
  <c r="T276" i="2"/>
  <c r="R276" i="2"/>
  <c r="P276" i="2"/>
  <c r="BI274" i="2"/>
  <c r="BH274" i="2"/>
  <c r="BF274" i="2"/>
  <c r="BE274" i="2"/>
  <c r="T274" i="2"/>
  <c r="R274" i="2"/>
  <c r="P274" i="2"/>
  <c r="BI273" i="2"/>
  <c r="BH273" i="2"/>
  <c r="BF273" i="2"/>
  <c r="BE273" i="2"/>
  <c r="T273" i="2"/>
  <c r="R273" i="2"/>
  <c r="P273" i="2"/>
  <c r="BI271" i="2"/>
  <c r="BH271" i="2"/>
  <c r="BF271" i="2"/>
  <c r="BE271" i="2"/>
  <c r="T271" i="2"/>
  <c r="R271" i="2"/>
  <c r="P271" i="2"/>
  <c r="BI269" i="2"/>
  <c r="BH269" i="2"/>
  <c r="BF269" i="2"/>
  <c r="BE269" i="2"/>
  <c r="T269" i="2"/>
  <c r="R269" i="2"/>
  <c r="P269" i="2"/>
  <c r="BI261" i="2"/>
  <c r="BH261" i="2"/>
  <c r="BF261" i="2"/>
  <c r="BE261" i="2"/>
  <c r="T261" i="2"/>
  <c r="R261" i="2"/>
  <c r="P261" i="2"/>
  <c r="BI259" i="2"/>
  <c r="BH259" i="2"/>
  <c r="BF259" i="2"/>
  <c r="BE259" i="2"/>
  <c r="T259" i="2"/>
  <c r="R259" i="2"/>
  <c r="P259" i="2"/>
  <c r="BI257" i="2"/>
  <c r="BH257" i="2"/>
  <c r="BF257" i="2"/>
  <c r="BE257" i="2"/>
  <c r="T257" i="2"/>
  <c r="R257" i="2"/>
  <c r="P257" i="2"/>
  <c r="BI254" i="2"/>
  <c r="BH254" i="2"/>
  <c r="BF254" i="2"/>
  <c r="BE254" i="2"/>
  <c r="T254" i="2"/>
  <c r="T253" i="2" s="1"/>
  <c r="R254" i="2"/>
  <c r="R253" i="2" s="1"/>
  <c r="P254" i="2"/>
  <c r="P253" i="2" s="1"/>
  <c r="BI252" i="2"/>
  <c r="BH252" i="2"/>
  <c r="BF252" i="2"/>
  <c r="BE252" i="2"/>
  <c r="T252" i="2"/>
  <c r="R252" i="2"/>
  <c r="P252" i="2"/>
  <c r="BI248" i="2"/>
  <c r="BH248" i="2"/>
  <c r="BF248" i="2"/>
  <c r="BE248" i="2"/>
  <c r="T248" i="2"/>
  <c r="R248" i="2"/>
  <c r="P248" i="2"/>
  <c r="BI246" i="2"/>
  <c r="BH246" i="2"/>
  <c r="BF246" i="2"/>
  <c r="BE246" i="2"/>
  <c r="T246" i="2"/>
  <c r="R246" i="2"/>
  <c r="P246" i="2"/>
  <c r="BI244" i="2"/>
  <c r="BH244" i="2"/>
  <c r="BF244" i="2"/>
  <c r="BE244" i="2"/>
  <c r="T244" i="2"/>
  <c r="R244" i="2"/>
  <c r="P244" i="2"/>
  <c r="BI242" i="2"/>
  <c r="BH242" i="2"/>
  <c r="BF242" i="2"/>
  <c r="BE242" i="2"/>
  <c r="T242" i="2"/>
  <c r="R242" i="2"/>
  <c r="P242" i="2"/>
  <c r="BI239" i="2"/>
  <c r="BH239" i="2"/>
  <c r="BF239" i="2"/>
  <c r="BE239" i="2"/>
  <c r="T239" i="2"/>
  <c r="R239" i="2"/>
  <c r="P239" i="2"/>
  <c r="BI238" i="2"/>
  <c r="BH238" i="2"/>
  <c r="BF238" i="2"/>
  <c r="BE238" i="2"/>
  <c r="T238" i="2"/>
  <c r="R238" i="2"/>
  <c r="P238" i="2"/>
  <c r="BI236" i="2"/>
  <c r="BH236" i="2"/>
  <c r="BF236" i="2"/>
  <c r="BE236" i="2"/>
  <c r="T236" i="2"/>
  <c r="R236" i="2"/>
  <c r="P236" i="2"/>
  <c r="BI234" i="2"/>
  <c r="BH234" i="2"/>
  <c r="BF234" i="2"/>
  <c r="BE234" i="2"/>
  <c r="T234" i="2"/>
  <c r="R234" i="2"/>
  <c r="P234" i="2"/>
  <c r="BI230" i="2"/>
  <c r="BH230" i="2"/>
  <c r="BF230" i="2"/>
  <c r="BE230" i="2"/>
  <c r="T230" i="2"/>
  <c r="R230" i="2"/>
  <c r="P230" i="2"/>
  <c r="BI229" i="2"/>
  <c r="BH229" i="2"/>
  <c r="BF229" i="2"/>
  <c r="BE229" i="2"/>
  <c r="T229" i="2"/>
  <c r="R229" i="2"/>
  <c r="P229" i="2"/>
  <c r="BI227" i="2"/>
  <c r="BH227" i="2"/>
  <c r="BF227" i="2"/>
  <c r="BE227" i="2"/>
  <c r="T227" i="2"/>
  <c r="R227" i="2"/>
  <c r="P227" i="2"/>
  <c r="BI225" i="2"/>
  <c r="BH225" i="2"/>
  <c r="BF225" i="2"/>
  <c r="BE225" i="2"/>
  <c r="T225" i="2"/>
  <c r="R225" i="2"/>
  <c r="P225" i="2"/>
  <c r="BI223" i="2"/>
  <c r="BH223" i="2"/>
  <c r="BF223" i="2"/>
  <c r="BE223" i="2"/>
  <c r="T223" i="2"/>
  <c r="R223" i="2"/>
  <c r="P223" i="2"/>
  <c r="BI222" i="2"/>
  <c r="BH222" i="2"/>
  <c r="BF222" i="2"/>
  <c r="BE222" i="2"/>
  <c r="T222" i="2"/>
  <c r="R222" i="2"/>
  <c r="P222" i="2"/>
  <c r="BI220" i="2"/>
  <c r="BH220" i="2"/>
  <c r="BF220" i="2"/>
  <c r="BE220" i="2"/>
  <c r="T220" i="2"/>
  <c r="R220" i="2"/>
  <c r="P220" i="2"/>
  <c r="BI218" i="2"/>
  <c r="BH218" i="2"/>
  <c r="BF218" i="2"/>
  <c r="BE218" i="2"/>
  <c r="T218" i="2"/>
  <c r="R218" i="2"/>
  <c r="P218" i="2"/>
  <c r="BI216" i="2"/>
  <c r="BH216" i="2"/>
  <c r="BF216" i="2"/>
  <c r="BE216" i="2"/>
  <c r="T216" i="2"/>
  <c r="R216" i="2"/>
  <c r="P216" i="2"/>
  <c r="BI214" i="2"/>
  <c r="BH214" i="2"/>
  <c r="BF214" i="2"/>
  <c r="BE214" i="2"/>
  <c r="T214" i="2"/>
  <c r="R214" i="2"/>
  <c r="P214" i="2"/>
  <c r="BI212" i="2"/>
  <c r="BH212" i="2"/>
  <c r="BF212" i="2"/>
  <c r="BE212" i="2"/>
  <c r="T212" i="2"/>
  <c r="R212" i="2"/>
  <c r="P212" i="2"/>
  <c r="BI210" i="2"/>
  <c r="BH210" i="2"/>
  <c r="BF210" i="2"/>
  <c r="BE210" i="2"/>
  <c r="T210" i="2"/>
  <c r="R210" i="2"/>
  <c r="P210" i="2"/>
  <c r="BI208" i="2"/>
  <c r="BH208" i="2"/>
  <c r="BF208" i="2"/>
  <c r="BE208" i="2"/>
  <c r="T208" i="2"/>
  <c r="R208" i="2"/>
  <c r="P208" i="2"/>
  <c r="BI206" i="2"/>
  <c r="BH206" i="2"/>
  <c r="BF206" i="2"/>
  <c r="BE206" i="2"/>
  <c r="T206" i="2"/>
  <c r="R206" i="2"/>
  <c r="P206" i="2"/>
  <c r="BI204" i="2"/>
  <c r="BH204" i="2"/>
  <c r="BF204" i="2"/>
  <c r="BE204" i="2"/>
  <c r="T204" i="2"/>
  <c r="R204" i="2"/>
  <c r="P204" i="2"/>
  <c r="BI203" i="2"/>
  <c r="BH203" i="2"/>
  <c r="BF203" i="2"/>
  <c r="BE203" i="2"/>
  <c r="T203" i="2"/>
  <c r="R203" i="2"/>
  <c r="P203" i="2"/>
  <c r="BI199" i="2"/>
  <c r="BH199" i="2"/>
  <c r="BF199" i="2"/>
  <c r="BE199" i="2"/>
  <c r="T199" i="2"/>
  <c r="R199" i="2"/>
  <c r="P199" i="2"/>
  <c r="BI197" i="2"/>
  <c r="BH197" i="2"/>
  <c r="BF197" i="2"/>
  <c r="BE197" i="2"/>
  <c r="T197" i="2"/>
  <c r="R197" i="2"/>
  <c r="P197" i="2"/>
  <c r="BI195" i="2"/>
  <c r="BH195" i="2"/>
  <c r="BF195" i="2"/>
  <c r="BE195" i="2"/>
  <c r="T195" i="2"/>
  <c r="R195" i="2"/>
  <c r="P195" i="2"/>
  <c r="BI193" i="2"/>
  <c r="BH193" i="2"/>
  <c r="BF193" i="2"/>
  <c r="BE193" i="2"/>
  <c r="T193" i="2"/>
  <c r="R193" i="2"/>
  <c r="P193" i="2"/>
  <c r="BI190" i="2"/>
  <c r="BH190" i="2"/>
  <c r="BF190" i="2"/>
  <c r="BE190" i="2"/>
  <c r="T190" i="2"/>
  <c r="R190" i="2"/>
  <c r="P190" i="2"/>
  <c r="BI188" i="2"/>
  <c r="BH188" i="2"/>
  <c r="BF188" i="2"/>
  <c r="BE188" i="2"/>
  <c r="T188" i="2"/>
  <c r="R188" i="2"/>
  <c r="P188" i="2"/>
  <c r="BI186" i="2"/>
  <c r="BH186" i="2"/>
  <c r="BF186" i="2"/>
  <c r="BE186" i="2"/>
  <c r="T186" i="2"/>
  <c r="R186" i="2"/>
  <c r="P186" i="2"/>
  <c r="BI184" i="2"/>
  <c r="BH184" i="2"/>
  <c r="BF184" i="2"/>
  <c r="BE184" i="2"/>
  <c r="T184" i="2"/>
  <c r="R184" i="2"/>
  <c r="P184" i="2"/>
  <c r="BI182" i="2"/>
  <c r="BH182" i="2"/>
  <c r="BF182" i="2"/>
  <c r="BE182" i="2"/>
  <c r="T182" i="2"/>
  <c r="R182" i="2"/>
  <c r="P182" i="2"/>
  <c r="BI180" i="2"/>
  <c r="BH180" i="2"/>
  <c r="BF180" i="2"/>
  <c r="BE180" i="2"/>
  <c r="T180" i="2"/>
  <c r="R180" i="2"/>
  <c r="P180" i="2"/>
  <c r="BI178" i="2"/>
  <c r="BH178" i="2"/>
  <c r="BF178" i="2"/>
  <c r="BE178" i="2"/>
  <c r="T178" i="2"/>
  <c r="R178" i="2"/>
  <c r="P178" i="2"/>
  <c r="BI176" i="2"/>
  <c r="BH176" i="2"/>
  <c r="BF176" i="2"/>
  <c r="BE176" i="2"/>
  <c r="T176" i="2"/>
  <c r="R176" i="2"/>
  <c r="P176" i="2"/>
  <c r="BI172" i="2"/>
  <c r="BH172" i="2"/>
  <c r="BF172" i="2"/>
  <c r="BE172" i="2"/>
  <c r="T172" i="2"/>
  <c r="R172" i="2"/>
  <c r="P172" i="2"/>
  <c r="BI168" i="2"/>
  <c r="BH168" i="2"/>
  <c r="BF168" i="2"/>
  <c r="BE168" i="2"/>
  <c r="T168" i="2"/>
  <c r="R168" i="2"/>
  <c r="P168" i="2"/>
  <c r="BI164" i="2"/>
  <c r="BH164" i="2"/>
  <c r="BF164" i="2"/>
  <c r="BE164" i="2"/>
  <c r="T164" i="2"/>
  <c r="R164" i="2"/>
  <c r="P164" i="2"/>
  <c r="BI160" i="2"/>
  <c r="BH160" i="2"/>
  <c r="BF160" i="2"/>
  <c r="BE160" i="2"/>
  <c r="T160" i="2"/>
  <c r="R160" i="2"/>
  <c r="P160" i="2"/>
  <c r="BI158" i="2"/>
  <c r="BH158" i="2"/>
  <c r="BF158" i="2"/>
  <c r="BE158" i="2"/>
  <c r="T158" i="2"/>
  <c r="R158" i="2"/>
  <c r="P158" i="2"/>
  <c r="BI153" i="2"/>
  <c r="BH153" i="2"/>
  <c r="BF153" i="2"/>
  <c r="BE153" i="2"/>
  <c r="T153" i="2"/>
  <c r="R153" i="2"/>
  <c r="P153" i="2"/>
  <c r="BI151" i="2"/>
  <c r="BH151" i="2"/>
  <c r="BF151" i="2"/>
  <c r="BE151" i="2"/>
  <c r="T151" i="2"/>
  <c r="R151" i="2"/>
  <c r="P151" i="2"/>
  <c r="BI147" i="2"/>
  <c r="BH147" i="2"/>
  <c r="BF147" i="2"/>
  <c r="BE147" i="2"/>
  <c r="T147" i="2"/>
  <c r="R147" i="2"/>
  <c r="P147" i="2"/>
  <c r="BI143" i="2"/>
  <c r="BH143" i="2"/>
  <c r="BF143" i="2"/>
  <c r="BE143" i="2"/>
  <c r="T143" i="2"/>
  <c r="R143" i="2"/>
  <c r="P143" i="2"/>
  <c r="BI136" i="2"/>
  <c r="BH136" i="2"/>
  <c r="BF136" i="2"/>
  <c r="BE136" i="2"/>
  <c r="T136" i="2"/>
  <c r="R136" i="2"/>
  <c r="P136" i="2"/>
  <c r="BI135" i="2"/>
  <c r="BH135" i="2"/>
  <c r="BF135" i="2"/>
  <c r="BE135" i="2"/>
  <c r="T135" i="2"/>
  <c r="R135" i="2"/>
  <c r="P135" i="2"/>
  <c r="BI133" i="2"/>
  <c r="BH133" i="2"/>
  <c r="BF133" i="2"/>
  <c r="BE133" i="2"/>
  <c r="T133" i="2"/>
  <c r="R133" i="2"/>
  <c r="P133" i="2"/>
  <c r="BI131" i="2"/>
  <c r="BH131" i="2"/>
  <c r="BF131" i="2"/>
  <c r="BE131" i="2"/>
  <c r="T131" i="2"/>
  <c r="R131" i="2"/>
  <c r="R130" i="2" s="1"/>
  <c r="P131" i="2"/>
  <c r="F124" i="2"/>
  <c r="F122" i="2"/>
  <c r="E120" i="2"/>
  <c r="F9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25" i="2"/>
  <c r="J17" i="2"/>
  <c r="J12" i="2"/>
  <c r="J89" i="2" s="1"/>
  <c r="E7" i="2"/>
  <c r="E118" i="2" s="1"/>
  <c r="L90" i="1"/>
  <c r="AM90" i="1"/>
  <c r="AM89" i="1"/>
  <c r="L89" i="1"/>
  <c r="AM87" i="1"/>
  <c r="L87" i="1"/>
  <c r="L85" i="1"/>
  <c r="L84" i="1"/>
  <c r="J229" i="2"/>
  <c r="BK214" i="2"/>
  <c r="J242" i="2"/>
  <c r="J218" i="2"/>
  <c r="BK238" i="2"/>
  <c r="J280" i="2"/>
  <c r="J164" i="2"/>
  <c r="BK132" i="3"/>
  <c r="BK145" i="3"/>
  <c r="J136" i="4"/>
  <c r="BK168" i="4"/>
  <c r="BK170" i="4"/>
  <c r="J183" i="3"/>
  <c r="BK138" i="3"/>
  <c r="BK152" i="4"/>
  <c r="J133" i="5"/>
  <c r="BK189" i="5"/>
  <c r="J164" i="5"/>
  <c r="J192" i="5"/>
  <c r="BK158" i="5"/>
  <c r="BK193" i="5"/>
  <c r="J141" i="5"/>
  <c r="J171" i="5"/>
  <c r="J132" i="5"/>
  <c r="J155" i="5"/>
  <c r="BK151" i="5"/>
  <c r="BK128" i="6"/>
  <c r="J155" i="7"/>
  <c r="J137" i="7"/>
  <c r="BK127" i="7"/>
  <c r="J125" i="7"/>
  <c r="J131" i="8"/>
  <c r="BK119" i="8"/>
  <c r="J126" i="8"/>
  <c r="J139" i="9"/>
  <c r="J119" i="9"/>
  <c r="J136" i="9"/>
  <c r="BK123" i="9"/>
  <c r="BK127" i="9"/>
  <c r="BK130" i="9"/>
  <c r="BK141" i="10"/>
  <c r="BK135" i="10"/>
  <c r="BK123" i="10"/>
  <c r="BK139" i="10"/>
  <c r="J145" i="10"/>
  <c r="J164" i="10"/>
  <c r="J127" i="10"/>
  <c r="BK143" i="11"/>
  <c r="J126" i="11"/>
  <c r="BK295" i="2"/>
  <c r="BK292" i="2"/>
  <c r="BK286" i="2"/>
  <c r="BK274" i="2"/>
  <c r="J246" i="2"/>
  <c r="BK212" i="2"/>
  <c r="J208" i="2"/>
  <c r="BK297" i="2"/>
  <c r="J288" i="2"/>
  <c r="J281" i="2"/>
  <c r="BK259" i="2"/>
  <c r="J186" i="2"/>
  <c r="J135" i="2"/>
  <c r="J234" i="2"/>
  <c r="BK186" i="2"/>
  <c r="BK199" i="2"/>
  <c r="J238" i="2"/>
  <c r="BK208" i="2"/>
  <c r="BK190" i="2"/>
  <c r="J143" i="2"/>
  <c r="BK244" i="2"/>
  <c r="J206" i="2"/>
  <c r="BK193" i="2"/>
  <c r="BK180" i="2"/>
  <c r="J147" i="2"/>
  <c r="J203" i="2"/>
  <c r="J180" i="2"/>
  <c r="J168" i="2"/>
  <c r="J153" i="2"/>
  <c r="BK136" i="2"/>
  <c r="BK135" i="3"/>
  <c r="J165" i="3"/>
  <c r="J145" i="3"/>
  <c r="BK172" i="3"/>
  <c r="BK167" i="3"/>
  <c r="BK158" i="4"/>
  <c r="BK167" i="4"/>
  <c r="BK129" i="4"/>
  <c r="J152" i="4"/>
  <c r="J132" i="4"/>
  <c r="BK136" i="4"/>
  <c r="J175" i="4"/>
  <c r="J130" i="5"/>
  <c r="BK137" i="5"/>
  <c r="J207" i="5"/>
  <c r="BK190" i="5"/>
  <c r="BK175" i="5"/>
  <c r="J169" i="5"/>
  <c r="BK146" i="5"/>
  <c r="BK208" i="5"/>
  <c r="J167" i="5"/>
  <c r="BK188" i="5"/>
  <c r="BK129" i="5"/>
  <c r="BK177" i="5"/>
  <c r="BK152" i="5"/>
  <c r="J140" i="5"/>
  <c r="J203" i="5"/>
  <c r="J194" i="5"/>
  <c r="BK185" i="5"/>
  <c r="BK180" i="5"/>
  <c r="J208" i="5"/>
  <c r="BK199" i="5"/>
  <c r="BK181" i="5"/>
  <c r="J166" i="5"/>
  <c r="J142" i="5"/>
  <c r="J179" i="5"/>
  <c r="BK171" i="5"/>
  <c r="BK144" i="5"/>
  <c r="J175" i="5"/>
  <c r="BK154" i="5"/>
  <c r="J161" i="5"/>
  <c r="J144" i="5"/>
  <c r="J127" i="5"/>
  <c r="BK132" i="6"/>
  <c r="J123" i="9"/>
  <c r="J128" i="9"/>
  <c r="J147" i="9"/>
  <c r="J125" i="9"/>
  <c r="BK145" i="9"/>
  <c r="BK118" i="9"/>
  <c r="J183" i="10"/>
  <c r="BK148" i="10"/>
  <c r="J170" i="10"/>
  <c r="J140" i="10"/>
  <c r="J187" i="10"/>
  <c r="BK154" i="10"/>
  <c r="BK183" i="10"/>
  <c r="J150" i="10"/>
  <c r="BK142" i="10"/>
  <c r="BK127" i="10"/>
  <c r="J173" i="10"/>
  <c r="J137" i="10"/>
  <c r="J130" i="10"/>
  <c r="BK117" i="10"/>
  <c r="BK122" i="10"/>
  <c r="J151" i="10"/>
  <c r="BK140" i="10"/>
  <c r="J148" i="10"/>
  <c r="J131" i="11"/>
  <c r="J145" i="11"/>
  <c r="J162" i="5"/>
  <c r="BK133" i="6"/>
  <c r="J151" i="7"/>
  <c r="BK151" i="7"/>
  <c r="J134" i="7"/>
  <c r="J136" i="7"/>
  <c r="BK127" i="8"/>
  <c r="BK125" i="8"/>
  <c r="J123" i="8"/>
  <c r="J151" i="9"/>
  <c r="J141" i="9"/>
  <c r="BK131" i="9"/>
  <c r="BK120" i="9"/>
  <c r="J150" i="9"/>
  <c r="BK136" i="9"/>
  <c r="J161" i="10"/>
  <c r="BK173" i="10"/>
  <c r="BK137" i="10"/>
  <c r="BK168" i="10"/>
  <c r="J167" i="10"/>
  <c r="BK167" i="10"/>
  <c r="BK133" i="10"/>
  <c r="BK146" i="11"/>
  <c r="BK269" i="2"/>
  <c r="J292" i="2"/>
  <c r="BK271" i="2"/>
  <c r="AS98" i="1"/>
  <c r="J259" i="2"/>
  <c r="BK222" i="2"/>
  <c r="BK176" i="2"/>
  <c r="J177" i="3"/>
  <c r="J159" i="3"/>
  <c r="BK147" i="4"/>
  <c r="J149" i="4"/>
  <c r="BK195" i="5"/>
  <c r="J196" i="5"/>
  <c r="BK159" i="5"/>
  <c r="BK194" i="5"/>
  <c r="BK206" i="5"/>
  <c r="BK210" i="5"/>
  <c r="BK133" i="5"/>
  <c r="BK138" i="5"/>
  <c r="BK173" i="5"/>
  <c r="J173" i="5"/>
  <c r="BK160" i="5"/>
  <c r="J127" i="6"/>
  <c r="BK129" i="7"/>
  <c r="BK135" i="7"/>
  <c r="BK131" i="7"/>
  <c r="J128" i="8"/>
  <c r="J119" i="8"/>
  <c r="J124" i="8"/>
  <c r="BK124" i="8"/>
  <c r="BK153" i="9"/>
  <c r="J133" i="9"/>
  <c r="J149" i="9"/>
  <c r="BK133" i="9"/>
  <c r="J140" i="9"/>
  <c r="BK128" i="9"/>
  <c r="BK149" i="10"/>
  <c r="BK172" i="10"/>
  <c r="J185" i="10"/>
  <c r="J131" i="10"/>
  <c r="BK136" i="10"/>
  <c r="BK134" i="10"/>
  <c r="J133" i="10"/>
  <c r="J123" i="10"/>
  <c r="BK121" i="10"/>
  <c r="BK120" i="10"/>
  <c r="J118" i="10"/>
  <c r="BK180" i="10"/>
  <c r="BK128" i="10"/>
  <c r="BK178" i="10"/>
  <c r="BK165" i="10"/>
  <c r="J134" i="10"/>
  <c r="J126" i="10"/>
  <c r="J156" i="10"/>
  <c r="J276" i="2"/>
  <c r="BK302" i="2"/>
  <c r="BK276" i="2"/>
  <c r="BK151" i="2"/>
  <c r="J244" i="2"/>
  <c r="J248" i="2"/>
  <c r="BK178" i="2"/>
  <c r="BK261" i="2"/>
  <c r="J195" i="2"/>
  <c r="BK218" i="2"/>
  <c r="J172" i="2"/>
  <c r="J225" i="2"/>
  <c r="J130" i="3"/>
  <c r="J181" i="3"/>
  <c r="BK177" i="3"/>
  <c r="BK161" i="3"/>
  <c r="J169" i="3"/>
  <c r="J178" i="4"/>
  <c r="BK175" i="4"/>
  <c r="J151" i="4"/>
  <c r="J155" i="4"/>
  <c r="J209" i="5"/>
  <c r="J178" i="5"/>
  <c r="BK178" i="5"/>
  <c r="J143" i="5"/>
  <c r="BK139" i="5"/>
  <c r="BK205" i="5"/>
  <c r="BK141" i="5"/>
  <c r="J190" i="5"/>
  <c r="BK209" i="5"/>
  <c r="BK174" i="5"/>
  <c r="J180" i="5"/>
  <c r="J172" i="5"/>
  <c r="BK165" i="5"/>
  <c r="BK162" i="5"/>
  <c r="J133" i="6"/>
  <c r="J153" i="7"/>
  <c r="J130" i="7"/>
  <c r="J152" i="9"/>
  <c r="J132" i="9"/>
  <c r="BK139" i="9"/>
  <c r="BK126" i="9"/>
  <c r="J120" i="9"/>
  <c r="J189" i="10"/>
  <c r="J182" i="10"/>
  <c r="BK162" i="10"/>
  <c r="J193" i="10"/>
  <c r="J176" i="10"/>
  <c r="BK153" i="10"/>
  <c r="J129" i="11"/>
  <c r="J175" i="3"/>
  <c r="BK149" i="4"/>
  <c r="BK155" i="4"/>
  <c r="J163" i="5"/>
  <c r="J198" i="5"/>
  <c r="BK170" i="5"/>
  <c r="J134" i="5"/>
  <c r="BK131" i="5"/>
  <c r="J193" i="5"/>
  <c r="BK134" i="5"/>
  <c r="J199" i="5"/>
  <c r="BK183" i="5"/>
  <c r="BK203" i="5"/>
  <c r="J154" i="5"/>
  <c r="J184" i="5"/>
  <c r="BK148" i="5"/>
  <c r="J152" i="5"/>
  <c r="J151" i="5"/>
  <c r="J132" i="6"/>
  <c r="J152" i="7"/>
  <c r="BK132" i="7"/>
  <c r="BK140" i="7"/>
  <c r="J140" i="7"/>
  <c r="J131" i="7"/>
  <c r="J126" i="7"/>
  <c r="J146" i="7"/>
  <c r="J127" i="7"/>
  <c r="BK130" i="8"/>
  <c r="BK128" i="8"/>
  <c r="J130" i="8"/>
  <c r="BK129" i="8"/>
  <c r="BK123" i="8"/>
  <c r="J127" i="8"/>
  <c r="J120" i="8"/>
  <c r="J153" i="9"/>
  <c r="BK152" i="9"/>
  <c r="J138" i="9"/>
  <c r="J126" i="9"/>
  <c r="J145" i="9"/>
  <c r="BK143" i="9"/>
  <c r="J118" i="9"/>
  <c r="J146" i="9"/>
  <c r="J121" i="9"/>
  <c r="J148" i="9"/>
  <c r="J127" i="9"/>
  <c r="BK170" i="10"/>
  <c r="BK146" i="10"/>
  <c r="J178" i="10"/>
  <c r="J171" i="10"/>
  <c r="BK131" i="10"/>
  <c r="J192" i="10"/>
  <c r="J180" i="10"/>
  <c r="J166" i="10"/>
  <c r="BK195" i="10"/>
  <c r="BK187" i="10"/>
  <c r="BK164" i="10"/>
  <c r="BK196" i="10"/>
  <c r="J128" i="10"/>
  <c r="BK193" i="10"/>
  <c r="J122" i="10"/>
  <c r="BK144" i="10"/>
  <c r="BK184" i="10"/>
  <c r="J139" i="10"/>
  <c r="BK152" i="10"/>
  <c r="J146" i="11"/>
  <c r="BK145" i="11"/>
  <c r="J127" i="11"/>
  <c r="J140" i="11"/>
  <c r="BK141" i="11"/>
  <c r="BK127" i="11"/>
  <c r="BK288" i="2"/>
  <c r="J210" i="2"/>
  <c r="J295" i="2"/>
  <c r="J284" i="2"/>
  <c r="J261" i="2"/>
  <c r="BK246" i="2"/>
  <c r="J223" i="2"/>
  <c r="J254" i="2"/>
  <c r="BK122" i="9"/>
  <c r="J142" i="9"/>
  <c r="BK149" i="9"/>
  <c r="J131" i="9"/>
  <c r="BK124" i="9"/>
  <c r="BK147" i="9"/>
  <c r="J143" i="9"/>
  <c r="BK135" i="9"/>
  <c r="J117" i="9"/>
  <c r="BK137" i="9"/>
  <c r="BK121" i="9"/>
  <c r="J163" i="10"/>
  <c r="J271" i="2"/>
  <c r="BK153" i="2"/>
  <c r="BK239" i="2"/>
  <c r="BK135" i="2"/>
  <c r="J133" i="2"/>
  <c r="BK168" i="2"/>
  <c r="J220" i="2"/>
  <c r="BK143" i="2"/>
  <c r="J193" i="2"/>
  <c r="BK131" i="2"/>
  <c r="J163" i="3"/>
  <c r="BK159" i="3"/>
  <c r="J138" i="3"/>
  <c r="BK130" i="3"/>
  <c r="J172" i="3"/>
  <c r="J141" i="3"/>
  <c r="J163" i="4"/>
  <c r="J158" i="5"/>
  <c r="J183" i="5"/>
  <c r="J147" i="5"/>
  <c r="J186" i="5"/>
  <c r="J159" i="5"/>
  <c r="J197" i="5"/>
  <c r="BK140" i="5"/>
  <c r="J187" i="5"/>
  <c r="BK163" i="5"/>
  <c r="BK143" i="5"/>
  <c r="J128" i="6"/>
  <c r="BK152" i="7"/>
  <c r="BK136" i="7"/>
  <c r="BK126" i="7"/>
  <c r="BK131" i="8"/>
  <c r="BK126" i="8"/>
  <c r="BK121" i="8"/>
  <c r="BK151" i="9"/>
  <c r="BK140" i="9"/>
  <c r="BK144" i="9"/>
  <c r="BK132" i="9"/>
  <c r="BK141" i="9"/>
  <c r="BK138" i="9"/>
  <c r="J181" i="10"/>
  <c r="BK189" i="10"/>
  <c r="J154" i="10"/>
  <c r="BK186" i="10"/>
  <c r="J155" i="10"/>
  <c r="J179" i="10"/>
  <c r="J141" i="10"/>
  <c r="BK118" i="10"/>
  <c r="BK155" i="10"/>
  <c r="J149" i="10"/>
  <c r="J132" i="10"/>
  <c r="BK185" i="10"/>
  <c r="BK126" i="10"/>
  <c r="BK163" i="10"/>
  <c r="BK158" i="10"/>
  <c r="BK171" i="10"/>
  <c r="J188" i="10"/>
  <c r="J120" i="10"/>
  <c r="J125" i="11"/>
  <c r="BK131" i="11"/>
  <c r="BK284" i="2"/>
  <c r="J131" i="2"/>
  <c r="BK283" i="2"/>
  <c r="BK216" i="2"/>
  <c r="BK227" i="2"/>
  <c r="BK254" i="2"/>
  <c r="BK206" i="2"/>
  <c r="J289" i="2"/>
  <c r="BK236" i="2"/>
  <c r="BK182" i="2"/>
  <c r="BK133" i="2"/>
  <c r="BK257" i="2"/>
  <c r="BK164" i="2"/>
  <c r="BK179" i="3"/>
  <c r="BK141" i="3"/>
  <c r="BK143" i="3"/>
  <c r="BK185" i="3"/>
  <c r="J152" i="3"/>
  <c r="BK180" i="4"/>
  <c r="BK140" i="4"/>
  <c r="J140" i="4"/>
  <c r="J142" i="4"/>
  <c r="J201" i="5"/>
  <c r="J168" i="5"/>
  <c r="J202" i="5"/>
  <c r="BK172" i="5"/>
  <c r="J149" i="5"/>
  <c r="BK204" i="5"/>
  <c r="J204" i="5"/>
  <c r="BK127" i="5"/>
  <c r="BK186" i="5"/>
  <c r="J210" i="5"/>
  <c r="J170" i="5"/>
  <c r="BK136" i="5"/>
  <c r="BK161" i="5"/>
  <c r="J150" i="5"/>
  <c r="BK132" i="5"/>
  <c r="BK153" i="7"/>
  <c r="BK155" i="7"/>
  <c r="BK146" i="7"/>
  <c r="J129" i="7"/>
  <c r="BK128" i="7"/>
  <c r="J123" i="7"/>
  <c r="BK130" i="7"/>
  <c r="J128" i="7"/>
  <c r="J122" i="9"/>
  <c r="J137" i="9"/>
  <c r="BK129" i="9"/>
  <c r="BK150" i="9"/>
  <c r="BK146" i="9"/>
  <c r="J130" i="9"/>
  <c r="BK148" i="9"/>
  <c r="BK142" i="9"/>
  <c r="BK119" i="9"/>
  <c r="J129" i="9"/>
  <c r="J124" i="9"/>
  <c r="BK176" i="10"/>
  <c r="BK156" i="10"/>
  <c r="J121" i="10"/>
  <c r="J168" i="10"/>
  <c r="BK151" i="10"/>
  <c r="J195" i="10"/>
  <c r="BK181" i="10"/>
  <c r="J174" i="10"/>
  <c r="J146" i="10"/>
  <c r="J117" i="10"/>
  <c r="BK190" i="10"/>
  <c r="BK166" i="10"/>
  <c r="BK124" i="10"/>
  <c r="J152" i="10"/>
  <c r="J184" i="10"/>
  <c r="J190" i="10"/>
  <c r="BK160" i="10"/>
  <c r="J124" i="10"/>
  <c r="J160" i="10"/>
  <c r="BK174" i="10"/>
  <c r="BK147" i="11"/>
  <c r="J141" i="11"/>
  <c r="BK129" i="11"/>
  <c r="J139" i="11"/>
  <c r="J302" i="2"/>
  <c r="J294" i="2"/>
  <c r="BK289" i="2"/>
  <c r="BK281" i="2"/>
  <c r="BK248" i="2"/>
  <c r="BK223" i="2"/>
  <c r="J216" i="2"/>
  <c r="BK158" i="2"/>
  <c r="J290" i="2"/>
  <c r="BK280" i="2"/>
  <c r="J269" i="2"/>
  <c r="BK184" i="2"/>
  <c r="BK229" i="2"/>
  <c r="J184" i="2"/>
  <c r="BK225" i="2"/>
  <c r="J160" i="2"/>
  <c r="J252" i="2"/>
  <c r="BK210" i="2"/>
  <c r="J204" i="2"/>
  <c r="BK188" i="2"/>
  <c r="BK160" i="2"/>
  <c r="J274" i="2"/>
  <c r="J257" i="2"/>
  <c r="J212" i="2"/>
  <c r="J188" i="2"/>
  <c r="J178" i="2"/>
  <c r="J230" i="2"/>
  <c r="J214" i="2"/>
  <c r="BK195" i="2"/>
  <c r="BK230" i="2"/>
  <c r="J158" i="2"/>
  <c r="BK220" i="2"/>
  <c r="J167" i="3"/>
  <c r="BK183" i="3"/>
  <c r="BK169" i="3"/>
  <c r="BK163" i="3"/>
  <c r="J154" i="3"/>
  <c r="BK149" i="3"/>
  <c r="J135" i="3"/>
  <c r="J132" i="3"/>
  <c r="J185" i="3"/>
  <c r="BK165" i="3"/>
  <c r="J147" i="3"/>
  <c r="BK156" i="3"/>
  <c r="BK154" i="3"/>
  <c r="J179" i="3"/>
  <c r="BK152" i="3"/>
  <c r="J156" i="3"/>
  <c r="J180" i="4"/>
  <c r="J168" i="4"/>
  <c r="BK131" i="4"/>
  <c r="BK127" i="4"/>
  <c r="J167" i="4"/>
  <c r="J129" i="4"/>
  <c r="J147" i="4"/>
  <c r="J158" i="4"/>
  <c r="BK142" i="4"/>
  <c r="BK197" i="5"/>
  <c r="J126" i="5"/>
  <c r="J181" i="5"/>
  <c r="BK200" i="5"/>
  <c r="BK184" i="5"/>
  <c r="BK168" i="5"/>
  <c r="BK155" i="5"/>
  <c r="BK130" i="5"/>
  <c r="J189" i="5"/>
  <c r="J137" i="5"/>
  <c r="J182" i="5"/>
  <c r="J160" i="5"/>
  <c r="J148" i="5"/>
  <c r="J205" i="5"/>
  <c r="J200" i="5"/>
  <c r="J188" i="5"/>
  <c r="J157" i="5"/>
  <c r="BK207" i="5"/>
  <c r="J191" i="5"/>
  <c r="BK164" i="5"/>
  <c r="BK150" i="5"/>
  <c r="BK135" i="5"/>
  <c r="BK176" i="5"/>
  <c r="BK167" i="5"/>
  <c r="J146" i="5"/>
  <c r="BK169" i="5"/>
  <c r="J153" i="5"/>
  <c r="J135" i="5"/>
  <c r="BK156" i="5"/>
  <c r="J138" i="5"/>
  <c r="BK127" i="6"/>
  <c r="BK154" i="7"/>
  <c r="J154" i="7"/>
  <c r="J135" i="7"/>
  <c r="J132" i="7"/>
  <c r="BK124" i="7"/>
  <c r="J124" i="7"/>
  <c r="BK125" i="7"/>
  <c r="BK132" i="8"/>
  <c r="J129" i="8"/>
  <c r="J125" i="8"/>
  <c r="BK120" i="8"/>
  <c r="BK145" i="10"/>
  <c r="BK194" i="10"/>
  <c r="J177" i="10"/>
  <c r="J162" i="10"/>
  <c r="BK129" i="10"/>
  <c r="J119" i="10"/>
  <c r="BK119" i="10"/>
  <c r="J175" i="10"/>
  <c r="BK150" i="10"/>
  <c r="BK132" i="10"/>
  <c r="J165" i="10"/>
  <c r="J196" i="10"/>
  <c r="J136" i="10"/>
  <c r="BK125" i="11"/>
  <c r="BK140" i="11"/>
  <c r="BK126" i="11"/>
  <c r="J143" i="11"/>
  <c r="J297" i="2"/>
  <c r="BK290" i="2"/>
  <c r="J283" i="2"/>
  <c r="BK273" i="2"/>
  <c r="J236" i="2"/>
  <c r="J222" i="2"/>
  <c r="BK204" i="2"/>
  <c r="BK294" i="2"/>
  <c r="J286" i="2"/>
  <c r="J278" i="2"/>
  <c r="J199" i="2"/>
  <c r="BK242" i="2"/>
  <c r="J176" i="2"/>
  <c r="BK197" i="2"/>
  <c r="J239" i="2"/>
  <c r="BK203" i="2"/>
  <c r="J182" i="2"/>
  <c r="BK172" i="2"/>
  <c r="J273" i="2"/>
  <c r="BK252" i="2"/>
  <c r="BK234" i="2"/>
  <c r="J190" i="2"/>
  <c r="BK147" i="2"/>
  <c r="BK278" i="2"/>
  <c r="J197" i="2"/>
  <c r="J227" i="2"/>
  <c r="J136" i="2"/>
  <c r="J151" i="2"/>
  <c r="J161" i="3"/>
  <c r="BK175" i="3"/>
  <c r="J143" i="3"/>
  <c r="BK181" i="3"/>
  <c r="BK147" i="3"/>
  <c r="J149" i="3"/>
  <c r="BK163" i="4"/>
  <c r="J170" i="4"/>
  <c r="BK151" i="4"/>
  <c r="BK178" i="4"/>
  <c r="BK132" i="4"/>
  <c r="J131" i="4"/>
  <c r="J127" i="4"/>
  <c r="J131" i="5"/>
  <c r="BK201" i="5"/>
  <c r="J206" i="5"/>
  <c r="BK187" i="5"/>
  <c r="J174" i="5"/>
  <c r="J165" i="5"/>
  <c r="J145" i="5"/>
  <c r="J195" i="5"/>
  <c r="J185" i="5"/>
  <c r="BK179" i="5"/>
  <c r="BK196" i="5"/>
  <c r="BK145" i="5"/>
  <c r="J129" i="5"/>
  <c r="BK202" i="5"/>
  <c r="BK192" i="5"/>
  <c r="BK182" i="5"/>
  <c r="J136" i="5"/>
  <c r="BK198" i="5"/>
  <c r="J176" i="5"/>
  <c r="BK157" i="5"/>
  <c r="BK149" i="5"/>
  <c r="BK191" i="5"/>
  <c r="J177" i="5"/>
  <c r="BK166" i="5"/>
  <c r="BK142" i="5"/>
  <c r="J139" i="5"/>
  <c r="J156" i="5"/>
  <c r="BK147" i="5"/>
  <c r="BK153" i="5"/>
  <c r="BK126" i="5"/>
  <c r="BK123" i="7"/>
  <c r="BK133" i="7"/>
  <c r="BK137" i="7"/>
  <c r="J133" i="7"/>
  <c r="BK134" i="7"/>
  <c r="J132" i="8"/>
  <c r="J122" i="8"/>
  <c r="BK122" i="8"/>
  <c r="J121" i="8"/>
  <c r="BK134" i="9"/>
  <c r="J134" i="9"/>
  <c r="BK117" i="9"/>
  <c r="J135" i="9"/>
  <c r="J144" i="9"/>
  <c r="BK125" i="9"/>
  <c r="J158" i="10"/>
  <c r="BK175" i="10"/>
  <c r="BK130" i="10"/>
  <c r="J172" i="10"/>
  <c r="BK182" i="10"/>
  <c r="BK192" i="10"/>
  <c r="BK161" i="10"/>
  <c r="J135" i="10"/>
  <c r="J194" i="10"/>
  <c r="BK177" i="10"/>
  <c r="J144" i="10"/>
  <c r="J129" i="10"/>
  <c r="J153" i="10"/>
  <c r="J186" i="10"/>
  <c r="BK179" i="10"/>
  <c r="BK188" i="10"/>
  <c r="J142" i="10"/>
  <c r="BK139" i="11"/>
  <c r="J147" i="11"/>
  <c r="BK171" i="2" l="1"/>
  <c r="J171" i="2"/>
  <c r="J99" i="2"/>
  <c r="P202" i="2"/>
  <c r="BK237" i="2"/>
  <c r="J237" i="2"/>
  <c r="J101" i="2" s="1"/>
  <c r="T241" i="2"/>
  <c r="R256" i="2"/>
  <c r="R285" i="2"/>
  <c r="R158" i="3"/>
  <c r="P118" i="8"/>
  <c r="P117" i="8" s="1"/>
  <c r="AU102" i="1" s="1"/>
  <c r="P130" i="2"/>
  <c r="R171" i="2"/>
  <c r="BK202" i="2"/>
  <c r="J202" i="2" s="1"/>
  <c r="J100" i="2" s="1"/>
  <c r="T202" i="2"/>
  <c r="R237" i="2"/>
  <c r="T237" i="2"/>
  <c r="R241" i="2"/>
  <c r="T256" i="2"/>
  <c r="P275" i="2"/>
  <c r="T275" i="2"/>
  <c r="P285" i="2"/>
  <c r="BK296" i="2"/>
  <c r="J296" i="2"/>
  <c r="J108" i="2" s="1"/>
  <c r="P296" i="2"/>
  <c r="R174" i="3"/>
  <c r="T125" i="5"/>
  <c r="T124" i="5"/>
  <c r="BK130" i="2"/>
  <c r="T140" i="3"/>
  <c r="R125" i="5"/>
  <c r="R124" i="5"/>
  <c r="BK150" i="7"/>
  <c r="J150" i="7"/>
  <c r="J100" i="7"/>
  <c r="P116" i="9"/>
  <c r="AU103" i="1"/>
  <c r="R151" i="3"/>
  <c r="T174" i="3"/>
  <c r="R126" i="4"/>
  <c r="R125" i="4" s="1"/>
  <c r="P125" i="5"/>
  <c r="P124" i="5"/>
  <c r="R126" i="6"/>
  <c r="R125" i="6" s="1"/>
  <c r="BK139" i="7"/>
  <c r="J139" i="7"/>
  <c r="J99" i="7" s="1"/>
  <c r="R129" i="3"/>
  <c r="P140" i="3"/>
  <c r="P127" i="3" s="1"/>
  <c r="P126" i="3" s="1"/>
  <c r="AU96" i="1" s="1"/>
  <c r="P151" i="3"/>
  <c r="BK174" i="3"/>
  <c r="J174" i="3" s="1"/>
  <c r="J106" i="3" s="1"/>
  <c r="BK126" i="4"/>
  <c r="J126" i="4" s="1"/>
  <c r="J98" i="4" s="1"/>
  <c r="BK166" i="4"/>
  <c r="P126" i="6"/>
  <c r="P125" i="6" s="1"/>
  <c r="T131" i="6"/>
  <c r="T130" i="6"/>
  <c r="BK122" i="7"/>
  <c r="J122" i="7" s="1"/>
  <c r="J98" i="7" s="1"/>
  <c r="BK121" i="7"/>
  <c r="J121" i="7" s="1"/>
  <c r="J97" i="7" s="1"/>
  <c r="P150" i="7"/>
  <c r="T118" i="8"/>
  <c r="T117" i="8" s="1"/>
  <c r="T151" i="3"/>
  <c r="P174" i="3"/>
  <c r="R166" i="4"/>
  <c r="R165" i="4" s="1"/>
  <c r="P128" i="5"/>
  <c r="R131" i="6"/>
  <c r="R130" i="6"/>
  <c r="T139" i="7"/>
  <c r="T130" i="2"/>
  <c r="T296" i="2"/>
  <c r="BK129" i="3"/>
  <c r="BK140" i="3"/>
  <c r="J140" i="3"/>
  <c r="J102" i="3"/>
  <c r="P158" i="3"/>
  <c r="T166" i="4"/>
  <c r="T165" i="4"/>
  <c r="BK125" i="5"/>
  <c r="BK124" i="5" s="1"/>
  <c r="J124" i="5" s="1"/>
  <c r="J99" i="5" s="1"/>
  <c r="J125" i="5"/>
  <c r="J100" i="5" s="1"/>
  <c r="R139" i="7"/>
  <c r="R116" i="9"/>
  <c r="P116" i="10"/>
  <c r="AU104" i="1" s="1"/>
  <c r="P129" i="3"/>
  <c r="R140" i="3"/>
  <c r="T158" i="3"/>
  <c r="P166" i="4"/>
  <c r="P165" i="4" s="1"/>
  <c r="R128" i="5"/>
  <c r="T126" i="6"/>
  <c r="T125" i="6"/>
  <c r="T124" i="6" s="1"/>
  <c r="R122" i="7"/>
  <c r="R121" i="7"/>
  <c r="R120" i="7" s="1"/>
  <c r="R150" i="7"/>
  <c r="BK118" i="8"/>
  <c r="BK117" i="8"/>
  <c r="J117" i="8"/>
  <c r="J96" i="8" s="1"/>
  <c r="T116" i="9"/>
  <c r="BK116" i="10"/>
  <c r="J116" i="10" s="1"/>
  <c r="P124" i="11"/>
  <c r="T124" i="11"/>
  <c r="T130" i="11"/>
  <c r="BK128" i="5"/>
  <c r="J128" i="5" s="1"/>
  <c r="J101" i="5" s="1"/>
  <c r="T150" i="7"/>
  <c r="T116" i="10"/>
  <c r="P171" i="2"/>
  <c r="T171" i="2"/>
  <c r="R202" i="2"/>
  <c r="R129" i="2" s="1"/>
  <c r="P237" i="2"/>
  <c r="BK241" i="2"/>
  <c r="J241" i="2"/>
  <c r="J102" i="2"/>
  <c r="P241" i="2"/>
  <c r="BK256" i="2"/>
  <c r="BK255" i="2"/>
  <c r="J255" i="2"/>
  <c r="J104" i="2"/>
  <c r="P256" i="2"/>
  <c r="P255" i="2" s="1"/>
  <c r="BK275" i="2"/>
  <c r="J275" i="2"/>
  <c r="J106" i="2" s="1"/>
  <c r="R275" i="2"/>
  <c r="BK285" i="2"/>
  <c r="J285" i="2" s="1"/>
  <c r="J107" i="2" s="1"/>
  <c r="T285" i="2"/>
  <c r="R296" i="2"/>
  <c r="T129" i="3"/>
  <c r="T127" i="3" s="1"/>
  <c r="T126" i="3" s="1"/>
  <c r="BK158" i="3"/>
  <c r="J158" i="3"/>
  <c r="J104" i="3" s="1"/>
  <c r="P126" i="4"/>
  <c r="P125" i="4"/>
  <c r="T128" i="5"/>
  <c r="BK126" i="6"/>
  <c r="BK125" i="6" s="1"/>
  <c r="J125" i="6" s="1"/>
  <c r="J99" i="6" s="1"/>
  <c r="J126" i="6"/>
  <c r="J100" i="6" s="1"/>
  <c r="P131" i="6"/>
  <c r="P130" i="6" s="1"/>
  <c r="P122" i="7"/>
  <c r="P139" i="7"/>
  <c r="R118" i="8"/>
  <c r="R117" i="8"/>
  <c r="BK116" i="9"/>
  <c r="J116" i="9" s="1"/>
  <c r="R116" i="10"/>
  <c r="BK124" i="11"/>
  <c r="J124" i="11" s="1"/>
  <c r="J98" i="11" s="1"/>
  <c r="R124" i="11"/>
  <c r="BK130" i="11"/>
  <c r="J130" i="11" s="1"/>
  <c r="J100" i="11" s="1"/>
  <c r="R130" i="11"/>
  <c r="BK144" i="11"/>
  <c r="J144" i="11" s="1"/>
  <c r="J102" i="11" s="1"/>
  <c r="P144" i="11"/>
  <c r="R144" i="11"/>
  <c r="BK151" i="3"/>
  <c r="J151" i="3" s="1"/>
  <c r="J103" i="3" s="1"/>
  <c r="T126" i="4"/>
  <c r="T125" i="4" s="1"/>
  <c r="T124" i="4" s="1"/>
  <c r="BK131" i="6"/>
  <c r="J131" i="6"/>
  <c r="J102" i="6" s="1"/>
  <c r="T122" i="7"/>
  <c r="T121" i="7"/>
  <c r="T120" i="7"/>
  <c r="P130" i="11"/>
  <c r="T144" i="11"/>
  <c r="BK253" i="2"/>
  <c r="J253" i="2"/>
  <c r="J103" i="2" s="1"/>
  <c r="BK162" i="4"/>
  <c r="J162" i="4"/>
  <c r="J100" i="4"/>
  <c r="BK134" i="3"/>
  <c r="J134" i="3"/>
  <c r="J100" i="3"/>
  <c r="BK171" i="3"/>
  <c r="J171" i="3" s="1"/>
  <c r="J105" i="3" s="1"/>
  <c r="BK177" i="4"/>
  <c r="J177" i="4"/>
  <c r="J103" i="4" s="1"/>
  <c r="BK128" i="11"/>
  <c r="J128" i="11"/>
  <c r="J99" i="11"/>
  <c r="BK137" i="3"/>
  <c r="J137" i="3"/>
  <c r="J101" i="3"/>
  <c r="BK142" i="11"/>
  <c r="J142" i="11" s="1"/>
  <c r="J101" i="11" s="1"/>
  <c r="BK179" i="4"/>
  <c r="J179" i="4"/>
  <c r="J104" i="4" s="1"/>
  <c r="F92" i="11"/>
  <c r="J118" i="11"/>
  <c r="BG126" i="11"/>
  <c r="BG143" i="11"/>
  <c r="E85" i="11"/>
  <c r="J92" i="11"/>
  <c r="J116" i="11"/>
  <c r="BG129" i="11"/>
  <c r="BG140" i="11"/>
  <c r="BG145" i="11"/>
  <c r="BG146" i="11"/>
  <c r="BG125" i="11"/>
  <c r="BG131" i="11"/>
  <c r="BG141" i="11"/>
  <c r="BG147" i="11"/>
  <c r="BG127" i="11"/>
  <c r="BG139" i="11"/>
  <c r="J110" i="10"/>
  <c r="BG137" i="10"/>
  <c r="BG155" i="10"/>
  <c r="BG176" i="10"/>
  <c r="BG180" i="10"/>
  <c r="BG194" i="10"/>
  <c r="BG122" i="10"/>
  <c r="BG127" i="10"/>
  <c r="BG140" i="10"/>
  <c r="BG142" i="10"/>
  <c r="BG148" i="10"/>
  <c r="BG149" i="10"/>
  <c r="BG151" i="10"/>
  <c r="BG174" i="10"/>
  <c r="BG182" i="10"/>
  <c r="BG195" i="10"/>
  <c r="BG196" i="10"/>
  <c r="BG135" i="10"/>
  <c r="BG164" i="10"/>
  <c r="BG175" i="10"/>
  <c r="BG177" i="10"/>
  <c r="BG187" i="10"/>
  <c r="J91" i="10"/>
  <c r="BG123" i="10"/>
  <c r="BG154" i="10"/>
  <c r="BG189" i="10"/>
  <c r="E85" i="10"/>
  <c r="J92" i="10"/>
  <c r="BG136" i="10"/>
  <c r="BG150" i="10"/>
  <c r="BG126" i="10"/>
  <c r="BG132" i="10"/>
  <c r="BG153" i="10"/>
  <c r="BG158" i="10"/>
  <c r="BG181" i="10"/>
  <c r="BG188" i="10"/>
  <c r="BG190" i="10"/>
  <c r="F92" i="10"/>
  <c r="BG120" i="10"/>
  <c r="BG129" i="10"/>
  <c r="BG145" i="10"/>
  <c r="BG152" i="10"/>
  <c r="BG162" i="10"/>
  <c r="BG165" i="10"/>
  <c r="BG173" i="10"/>
  <c r="BG118" i="10"/>
  <c r="BG124" i="10"/>
  <c r="BG131" i="10"/>
  <c r="BG134" i="10"/>
  <c r="BG139" i="10"/>
  <c r="BG146" i="10"/>
  <c r="BG156" i="10"/>
  <c r="BG167" i="10"/>
  <c r="BG168" i="10"/>
  <c r="BG184" i="10"/>
  <c r="BG185" i="10"/>
  <c r="BG121" i="10"/>
  <c r="BG160" i="10"/>
  <c r="BG193" i="10"/>
  <c r="BG128" i="10"/>
  <c r="BG133" i="10"/>
  <c r="BG163" i="10"/>
  <c r="BG166" i="10"/>
  <c r="BG183" i="10"/>
  <c r="BG186" i="10"/>
  <c r="BG192" i="10"/>
  <c r="BG117" i="10"/>
  <c r="BG119" i="10"/>
  <c r="BG130" i="10"/>
  <c r="BG141" i="10"/>
  <c r="BG144" i="10"/>
  <c r="BG161" i="10"/>
  <c r="BG170" i="10"/>
  <c r="BG171" i="10"/>
  <c r="BG172" i="10"/>
  <c r="BG178" i="10"/>
  <c r="BG179" i="10"/>
  <c r="BG117" i="9"/>
  <c r="E85" i="9"/>
  <c r="BG118" i="9"/>
  <c r="BG119" i="9"/>
  <c r="BG134" i="9"/>
  <c r="BG137" i="9"/>
  <c r="BG142" i="9"/>
  <c r="BG125" i="9"/>
  <c r="BG130" i="9"/>
  <c r="BG139" i="9"/>
  <c r="BG141" i="9"/>
  <c r="BG143" i="9"/>
  <c r="BG146" i="9"/>
  <c r="BG122" i="9"/>
  <c r="BG140" i="9"/>
  <c r="F92" i="9"/>
  <c r="J110" i="9"/>
  <c r="BG127" i="9"/>
  <c r="BG138" i="9"/>
  <c r="BG144" i="9"/>
  <c r="BG145" i="9"/>
  <c r="BG148" i="9"/>
  <c r="J91" i="9"/>
  <c r="J113" i="9"/>
  <c r="BG124" i="9"/>
  <c r="BG128" i="9"/>
  <c r="BG133" i="9"/>
  <c r="BG136" i="9"/>
  <c r="BG147" i="9"/>
  <c r="J118" i="8"/>
  <c r="J97" i="8"/>
  <c r="BG120" i="9"/>
  <c r="BG121" i="9"/>
  <c r="BG123" i="9"/>
  <c r="BG126" i="9"/>
  <c r="BG129" i="9"/>
  <c r="BG132" i="9"/>
  <c r="BG135" i="9"/>
  <c r="BG149" i="9"/>
  <c r="BG150" i="9"/>
  <c r="BG153" i="9"/>
  <c r="BG151" i="9"/>
  <c r="BG131" i="9"/>
  <c r="BG152" i="9"/>
  <c r="J92" i="8"/>
  <c r="J111" i="8"/>
  <c r="F114" i="8"/>
  <c r="BG122" i="8"/>
  <c r="BG123" i="8"/>
  <c r="J91" i="8"/>
  <c r="BG132" i="8"/>
  <c r="BG120" i="8"/>
  <c r="BG125" i="8"/>
  <c r="BG128" i="8"/>
  <c r="BG124" i="8"/>
  <c r="BG126" i="8"/>
  <c r="BG129" i="8"/>
  <c r="BG131" i="8"/>
  <c r="E107" i="8"/>
  <c r="BG127" i="8"/>
  <c r="BG119" i="8"/>
  <c r="BG121" i="8"/>
  <c r="BG130" i="8"/>
  <c r="BD102" i="1"/>
  <c r="BG123" i="7"/>
  <c r="BG125" i="7"/>
  <c r="J91" i="7"/>
  <c r="BG133" i="7"/>
  <c r="J89" i="7"/>
  <c r="BG124" i="7"/>
  <c r="BG131" i="7"/>
  <c r="BG132" i="7"/>
  <c r="BG135" i="7"/>
  <c r="BG127" i="7"/>
  <c r="BK130" i="6"/>
  <c r="J130" i="6" s="1"/>
  <c r="J101" i="6" s="1"/>
  <c r="F92" i="7"/>
  <c r="BG136" i="7"/>
  <c r="BG137" i="7"/>
  <c r="BG140" i="7"/>
  <c r="BG146" i="7"/>
  <c r="BG154" i="7"/>
  <c r="E110" i="7"/>
  <c r="J117" i="7"/>
  <c r="BG128" i="7"/>
  <c r="BG129" i="7"/>
  <c r="BG130" i="7"/>
  <c r="BG134" i="7"/>
  <c r="BG155" i="7"/>
  <c r="BG126" i="7"/>
  <c r="BG152" i="7"/>
  <c r="BG153" i="7"/>
  <c r="BG151" i="7"/>
  <c r="E85" i="6"/>
  <c r="J91" i="6"/>
  <c r="BG128" i="6"/>
  <c r="BG132" i="6"/>
  <c r="F94" i="6"/>
  <c r="BG127" i="6"/>
  <c r="BG133" i="6"/>
  <c r="BK161" i="4"/>
  <c r="J161" i="4" s="1"/>
  <c r="J99" i="4" s="1"/>
  <c r="F94" i="5"/>
  <c r="BG131" i="5"/>
  <c r="BG140" i="5"/>
  <c r="BG145" i="5"/>
  <c r="BG148" i="5"/>
  <c r="BG157" i="5"/>
  <c r="BG163" i="5"/>
  <c r="BG133" i="5"/>
  <c r="BG139" i="5"/>
  <c r="BG142" i="5"/>
  <c r="BG143" i="5"/>
  <c r="BG144" i="5"/>
  <c r="BG158" i="5"/>
  <c r="BG159" i="5"/>
  <c r="BG160" i="5"/>
  <c r="BG165" i="5"/>
  <c r="BG170" i="5"/>
  <c r="BG176" i="5"/>
  <c r="E85" i="5"/>
  <c r="BG135" i="5"/>
  <c r="BG137" i="5"/>
  <c r="BG149" i="5"/>
  <c r="BG152" i="5"/>
  <c r="BG161" i="5"/>
  <c r="BG164" i="5"/>
  <c r="BG189" i="5"/>
  <c r="BG126" i="5"/>
  <c r="BG147" i="5"/>
  <c r="BG162" i="5"/>
  <c r="BG167" i="5"/>
  <c r="BG178" i="5"/>
  <c r="BG185" i="5"/>
  <c r="BG187" i="5"/>
  <c r="BG194" i="5"/>
  <c r="BG197" i="5"/>
  <c r="BG203" i="5"/>
  <c r="BG205" i="5"/>
  <c r="BG127" i="5"/>
  <c r="BG138" i="5"/>
  <c r="BG151" i="5"/>
  <c r="BG153" i="5"/>
  <c r="BG155" i="5"/>
  <c r="BG175" i="5"/>
  <c r="BG179" i="5"/>
  <c r="BG183" i="5"/>
  <c r="BG208" i="5"/>
  <c r="BG130" i="5"/>
  <c r="BG146" i="5"/>
  <c r="BG166" i="5"/>
  <c r="BG173" i="5"/>
  <c r="BG180" i="5"/>
  <c r="J166" i="4"/>
  <c r="J102" i="4"/>
  <c r="J91" i="5"/>
  <c r="BG129" i="5"/>
  <c r="BG132" i="5"/>
  <c r="BG169" i="5"/>
  <c r="BG171" i="5"/>
  <c r="BG201" i="5"/>
  <c r="BG141" i="5"/>
  <c r="BG168" i="5"/>
  <c r="BG172" i="5"/>
  <c r="BG174" i="5"/>
  <c r="BG181" i="5"/>
  <c r="BG200" i="5"/>
  <c r="BG206" i="5"/>
  <c r="BG134" i="5"/>
  <c r="BG150" i="5"/>
  <c r="BG156" i="5"/>
  <c r="BG177" i="5"/>
  <c r="BG184" i="5"/>
  <c r="BG186" i="5"/>
  <c r="BG188" i="5"/>
  <c r="BG192" i="5"/>
  <c r="BG198" i="5"/>
  <c r="BG199" i="5"/>
  <c r="BG204" i="5"/>
  <c r="BG207" i="5"/>
  <c r="BG210" i="5"/>
  <c r="BG136" i="5"/>
  <c r="BG182" i="5"/>
  <c r="BG193" i="5"/>
  <c r="BG196" i="5"/>
  <c r="BG209" i="5"/>
  <c r="BG154" i="5"/>
  <c r="BG191" i="5"/>
  <c r="BK125" i="4"/>
  <c r="J125" i="4"/>
  <c r="J97" i="4"/>
  <c r="BG190" i="5"/>
  <c r="BG195" i="5"/>
  <c r="BG202" i="5"/>
  <c r="BG131" i="4"/>
  <c r="BG142" i="4"/>
  <c r="J92" i="4"/>
  <c r="F92" i="4"/>
  <c r="J89" i="4"/>
  <c r="BG127" i="4"/>
  <c r="BG170" i="4"/>
  <c r="E85" i="4"/>
  <c r="BG140" i="4"/>
  <c r="J120" i="4"/>
  <c r="BG163" i="4"/>
  <c r="BG175" i="4"/>
  <c r="BG152" i="4"/>
  <c r="BG155" i="4"/>
  <c r="BG168" i="4"/>
  <c r="BG178" i="4"/>
  <c r="J129" i="3"/>
  <c r="J99" i="3" s="1"/>
  <c r="BG132" i="4"/>
  <c r="BG147" i="4"/>
  <c r="BG149" i="4"/>
  <c r="BG158" i="4"/>
  <c r="BG167" i="4"/>
  <c r="BG180" i="4"/>
  <c r="BG129" i="4"/>
  <c r="BG136" i="4"/>
  <c r="BG151" i="4"/>
  <c r="BG161" i="3"/>
  <c r="BG175" i="3"/>
  <c r="BG185" i="3"/>
  <c r="BG141" i="3"/>
  <c r="BG154" i="3"/>
  <c r="BG181" i="3"/>
  <c r="J130" i="2"/>
  <c r="J98" i="2"/>
  <c r="J256" i="2"/>
  <c r="J105" i="2" s="1"/>
  <c r="J91" i="3"/>
  <c r="BG149" i="3"/>
  <c r="BG159" i="3"/>
  <c r="BG172" i="3"/>
  <c r="BG138" i="3"/>
  <c r="BG183" i="3"/>
  <c r="E85" i="3"/>
  <c r="J92" i="3"/>
  <c r="BG145" i="3"/>
  <c r="BG147" i="3"/>
  <c r="BG156" i="3"/>
  <c r="BG165" i="3"/>
  <c r="BG167" i="3"/>
  <c r="BG177" i="3"/>
  <c r="BG135" i="3"/>
  <c r="BG143" i="3"/>
  <c r="BG152" i="3"/>
  <c r="BG169" i="3"/>
  <c r="J89" i="3"/>
  <c r="F92" i="3"/>
  <c r="BG130" i="3"/>
  <c r="BG132" i="3"/>
  <c r="BG163" i="3"/>
  <c r="BG179" i="3"/>
  <c r="J122" i="2"/>
  <c r="BG164" i="2"/>
  <c r="BG168" i="2"/>
  <c r="BG227" i="2"/>
  <c r="F92" i="2"/>
  <c r="J124" i="2"/>
  <c r="BG133" i="2"/>
  <c r="BG158" i="2"/>
  <c r="BG223" i="2"/>
  <c r="BG182" i="2"/>
  <c r="BG186" i="2"/>
  <c r="BG193" i="2"/>
  <c r="BG197" i="2"/>
  <c r="BG203" i="2"/>
  <c r="BG210" i="2"/>
  <c r="BG214" i="2"/>
  <c r="BG222" i="2"/>
  <c r="BG225" i="2"/>
  <c r="BG239" i="2"/>
  <c r="BG136" i="2"/>
  <c r="E85" i="2"/>
  <c r="BG172" i="2"/>
  <c r="BG184" i="2"/>
  <c r="BG188" i="2"/>
  <c r="BG190" i="2"/>
  <c r="BG216" i="2"/>
  <c r="BG244" i="2"/>
  <c r="BG252" i="2"/>
  <c r="BG259" i="2"/>
  <c r="BG288" i="2"/>
  <c r="J125" i="2"/>
  <c r="BG147" i="2"/>
  <c r="BG151" i="2"/>
  <c r="BG176" i="2"/>
  <c r="BG195" i="2"/>
  <c r="BG234" i="2"/>
  <c r="BG248" i="2"/>
  <c r="BG153" i="2"/>
  <c r="BG220" i="2"/>
  <c r="BG236" i="2"/>
  <c r="BG131" i="2"/>
  <c r="BG143" i="2"/>
  <c r="BG199" i="2"/>
  <c r="BG206" i="2"/>
  <c r="BG238" i="2"/>
  <c r="BG160" i="2"/>
  <c r="BG178" i="2"/>
  <c r="BG204" i="2"/>
  <c r="BG208" i="2"/>
  <c r="BG229" i="2"/>
  <c r="BG242" i="2"/>
  <c r="BG246" i="2"/>
  <c r="BG257" i="2"/>
  <c r="BG278" i="2"/>
  <c r="BG290" i="2"/>
  <c r="BG294" i="2"/>
  <c r="BG295" i="2"/>
  <c r="BG302" i="2"/>
  <c r="BG135" i="2"/>
  <c r="BG180" i="2"/>
  <c r="BG212" i="2"/>
  <c r="BG218" i="2"/>
  <c r="BG230" i="2"/>
  <c r="BG254" i="2"/>
  <c r="BG261" i="2"/>
  <c r="BG269" i="2"/>
  <c r="BG271" i="2"/>
  <c r="BG273" i="2"/>
  <c r="BG274" i="2"/>
  <c r="BG276" i="2"/>
  <c r="BG280" i="2"/>
  <c r="BG281" i="2"/>
  <c r="BG283" i="2"/>
  <c r="BG284" i="2"/>
  <c r="BG286" i="2"/>
  <c r="BG289" i="2"/>
  <c r="BG292" i="2"/>
  <c r="BG297" i="2"/>
  <c r="F37" i="2"/>
  <c r="BD95" i="1" s="1"/>
  <c r="J33" i="9"/>
  <c r="AV103" i="1" s="1"/>
  <c r="J33" i="11"/>
  <c r="AV105" i="1" s="1"/>
  <c r="AS94" i="1"/>
  <c r="F36" i="3"/>
  <c r="BC96" i="1"/>
  <c r="F38" i="5"/>
  <c r="BC99" i="1" s="1"/>
  <c r="F37" i="10"/>
  <c r="BD104" i="1"/>
  <c r="J34" i="3"/>
  <c r="AW96" i="1" s="1"/>
  <c r="J33" i="4"/>
  <c r="AV97" i="1" s="1"/>
  <c r="F36" i="4"/>
  <c r="BC97" i="1" s="1"/>
  <c r="J36" i="5"/>
  <c r="AW99" i="1"/>
  <c r="J34" i="8"/>
  <c r="AW102" i="1" s="1"/>
  <c r="F33" i="10"/>
  <c r="AZ104" i="1" s="1"/>
  <c r="F33" i="2"/>
  <c r="AZ95" i="1" s="1"/>
  <c r="F36" i="7"/>
  <c r="BC101" i="1" s="1"/>
  <c r="F36" i="8"/>
  <c r="BC102" i="1" s="1"/>
  <c r="J34" i="10"/>
  <c r="AW104" i="1"/>
  <c r="J33" i="3"/>
  <c r="AV96" i="1" s="1"/>
  <c r="F33" i="4"/>
  <c r="AZ97" i="1" s="1"/>
  <c r="F36" i="5"/>
  <c r="BA99" i="1" s="1"/>
  <c r="F36" i="9"/>
  <c r="BC103" i="1" s="1"/>
  <c r="F34" i="3"/>
  <c r="BA96" i="1" s="1"/>
  <c r="J34" i="4"/>
  <c r="AW97" i="1"/>
  <c r="F39" i="5"/>
  <c r="BD99" i="1" s="1"/>
  <c r="F36" i="10"/>
  <c r="BC104" i="1" s="1"/>
  <c r="F36" i="2"/>
  <c r="BC95" i="1" s="1"/>
  <c r="J33" i="7"/>
  <c r="AV101" i="1" s="1"/>
  <c r="J33" i="10"/>
  <c r="AV104" i="1"/>
  <c r="J33" i="2"/>
  <c r="AV95" i="1" s="1"/>
  <c r="F39" i="6"/>
  <c r="BD100" i="1"/>
  <c r="F33" i="8"/>
  <c r="AZ102" i="1"/>
  <c r="J33" i="8"/>
  <c r="AV102" i="1"/>
  <c r="F34" i="8"/>
  <c r="BA102" i="1"/>
  <c r="F34" i="10"/>
  <c r="BA104" i="1"/>
  <c r="J30" i="8"/>
  <c r="J34" i="2"/>
  <c r="AW95" i="1" s="1"/>
  <c r="J35" i="6"/>
  <c r="AV100" i="1" s="1"/>
  <c r="F35" i="6"/>
  <c r="AZ100" i="1" s="1"/>
  <c r="F36" i="6"/>
  <c r="BA100" i="1" s="1"/>
  <c r="J36" i="6"/>
  <c r="AW100" i="1"/>
  <c r="F38" i="6"/>
  <c r="BC100" i="1"/>
  <c r="F37" i="7"/>
  <c r="BD101" i="1" s="1"/>
  <c r="F33" i="9"/>
  <c r="AZ103" i="1" s="1"/>
  <c r="J34" i="11"/>
  <c r="AW105" i="1" s="1"/>
  <c r="F33" i="3"/>
  <c r="AZ96" i="1" s="1"/>
  <c r="F34" i="4"/>
  <c r="BA97" i="1"/>
  <c r="F35" i="5"/>
  <c r="AZ99" i="1"/>
  <c r="F33" i="7"/>
  <c r="AZ101" i="1" s="1"/>
  <c r="F37" i="9"/>
  <c r="BD103" i="1" s="1"/>
  <c r="F34" i="11"/>
  <c r="BA105" i="1" s="1"/>
  <c r="F34" i="2"/>
  <c r="BA95" i="1" s="1"/>
  <c r="J34" i="7"/>
  <c r="AW101" i="1"/>
  <c r="J34" i="9"/>
  <c r="AW103" i="1"/>
  <c r="F33" i="11"/>
  <c r="AZ105" i="1" s="1"/>
  <c r="F36" i="11"/>
  <c r="BC105" i="1" s="1"/>
  <c r="F37" i="3"/>
  <c r="BD96" i="1" s="1"/>
  <c r="F37" i="4"/>
  <c r="BD97" i="1" s="1"/>
  <c r="J35" i="5"/>
  <c r="AV99" i="1" s="1"/>
  <c r="F34" i="7"/>
  <c r="BA101" i="1"/>
  <c r="F34" i="9"/>
  <c r="BA103" i="1" s="1"/>
  <c r="F37" i="11"/>
  <c r="BD105" i="1" s="1"/>
  <c r="J30" i="10" l="1"/>
  <c r="J96" i="10"/>
  <c r="P124" i="4"/>
  <c r="AU97" i="1" s="1"/>
  <c r="J30" i="9"/>
  <c r="J96" i="9"/>
  <c r="BK120" i="7"/>
  <c r="J120" i="7" s="1"/>
  <c r="R123" i="11"/>
  <c r="R122" i="11" s="1"/>
  <c r="P124" i="6"/>
  <c r="AU100" i="1" s="1"/>
  <c r="R127" i="3"/>
  <c r="R126" i="3"/>
  <c r="R124" i="6"/>
  <c r="BK129" i="2"/>
  <c r="BK128" i="2"/>
  <c r="J128" i="2" s="1"/>
  <c r="J30" i="2" s="1"/>
  <c r="AG95" i="1" s="1"/>
  <c r="P121" i="7"/>
  <c r="P120" i="7"/>
  <c r="AU101" i="1"/>
  <c r="P123" i="11"/>
  <c r="P122" i="11" s="1"/>
  <c r="AU105" i="1" s="1"/>
  <c r="R124" i="4"/>
  <c r="R123" i="5"/>
  <c r="T123" i="11"/>
  <c r="T122" i="11"/>
  <c r="BK127" i="3"/>
  <c r="J127" i="3" s="1"/>
  <c r="J97" i="3" s="1"/>
  <c r="BK165" i="4"/>
  <c r="J165" i="4"/>
  <c r="J101" i="4" s="1"/>
  <c r="T129" i="2"/>
  <c r="T128" i="2" s="1"/>
  <c r="P123" i="5"/>
  <c r="AU99" i="1"/>
  <c r="T123" i="5"/>
  <c r="T255" i="2"/>
  <c r="P129" i="2"/>
  <c r="P128" i="2" s="1"/>
  <c r="AU95" i="1" s="1"/>
  <c r="R255" i="2"/>
  <c r="R128" i="2"/>
  <c r="AG102" i="1"/>
  <c r="BK123" i="11"/>
  <c r="J123" i="11"/>
  <c r="J97" i="11"/>
  <c r="AG104" i="1"/>
  <c r="AG103" i="1"/>
  <c r="J39" i="10"/>
  <c r="J39" i="9"/>
  <c r="J39" i="8"/>
  <c r="BK124" i="6"/>
  <c r="J124" i="6"/>
  <c r="J32" i="6" s="1"/>
  <c r="AG100" i="1" s="1"/>
  <c r="BK123" i="5"/>
  <c r="J123" i="5" s="1"/>
  <c r="J32" i="5" s="1"/>
  <c r="AG99" i="1" s="1"/>
  <c r="BK124" i="4"/>
  <c r="J124" i="4"/>
  <c r="J96" i="4" s="1"/>
  <c r="AT99" i="1"/>
  <c r="F35" i="8"/>
  <c r="BB102" i="1" s="1"/>
  <c r="F37" i="6"/>
  <c r="BB100" i="1" s="1"/>
  <c r="F35" i="11"/>
  <c r="BB105" i="1" s="1"/>
  <c r="F35" i="2"/>
  <c r="BB95" i="1" s="1"/>
  <c r="F35" i="4"/>
  <c r="BB97" i="1" s="1"/>
  <c r="AT96" i="1"/>
  <c r="BA98" i="1"/>
  <c r="AW98" i="1"/>
  <c r="AZ98" i="1"/>
  <c r="AV98" i="1"/>
  <c r="F35" i="7"/>
  <c r="BB101" i="1" s="1"/>
  <c r="AT95" i="1"/>
  <c r="BD98" i="1"/>
  <c r="AT100" i="1"/>
  <c r="AT102" i="1"/>
  <c r="AN102" i="1"/>
  <c r="AT103" i="1"/>
  <c r="AN103" i="1"/>
  <c r="F35" i="3"/>
  <c r="BB96" i="1" s="1"/>
  <c r="F35" i="9"/>
  <c r="BB103" i="1" s="1"/>
  <c r="AT97" i="1"/>
  <c r="AT101" i="1"/>
  <c r="AT105" i="1"/>
  <c r="F37" i="5"/>
  <c r="BB99" i="1" s="1"/>
  <c r="F35" i="10"/>
  <c r="BB104" i="1" s="1"/>
  <c r="BC98" i="1"/>
  <c r="AY98" i="1" s="1"/>
  <c r="AT104" i="1"/>
  <c r="AN104" i="1"/>
  <c r="J30" i="7" l="1"/>
  <c r="J96" i="7"/>
  <c r="J39" i="2"/>
  <c r="BK122" i="11"/>
  <c r="J122" i="11"/>
  <c r="J96" i="11"/>
  <c r="BK126" i="3"/>
  <c r="J126" i="3"/>
  <c r="J30" i="3" s="1"/>
  <c r="J39" i="3" s="1"/>
  <c r="J129" i="2"/>
  <c r="J97" i="2"/>
  <c r="J96" i="2"/>
  <c r="AN100" i="1"/>
  <c r="J41" i="6"/>
  <c r="J98" i="6"/>
  <c r="AN99" i="1"/>
  <c r="J41" i="5"/>
  <c r="J98" i="5"/>
  <c r="AN95" i="1"/>
  <c r="AG98" i="1"/>
  <c r="AU98" i="1"/>
  <c r="AT98" i="1"/>
  <c r="AZ94" i="1"/>
  <c r="W29" i="1" s="1"/>
  <c r="BD94" i="1"/>
  <c r="W33" i="1" s="1"/>
  <c r="J30" i="4"/>
  <c r="AG97" i="1" s="1"/>
  <c r="BC94" i="1"/>
  <c r="W32" i="1" s="1"/>
  <c r="BA94" i="1"/>
  <c r="W30" i="1"/>
  <c r="BB98" i="1"/>
  <c r="AX98" i="1"/>
  <c r="AG101" i="1" l="1"/>
  <c r="AN101" i="1" s="1"/>
  <c r="J39" i="7"/>
  <c r="AG96" i="1"/>
  <c r="AN96" i="1"/>
  <c r="J96" i="3"/>
  <c r="AN98" i="1"/>
  <c r="J39" i="4"/>
  <c r="AN97" i="1"/>
  <c r="AU94" i="1"/>
  <c r="AW94" i="1"/>
  <c r="AK30" i="1" s="1"/>
  <c r="BB94" i="1"/>
  <c r="W31" i="1" s="1"/>
  <c r="J30" i="11"/>
  <c r="AG105" i="1" s="1"/>
  <c r="AG94" i="1" s="1"/>
  <c r="AK26" i="1" s="1"/>
  <c r="AV94" i="1"/>
  <c r="AK29" i="1" s="1"/>
  <c r="AY94" i="1"/>
  <c r="J39" i="11" l="1"/>
  <c r="AK35" i="1"/>
  <c r="AN105" i="1"/>
  <c r="AT94" i="1"/>
  <c r="AN94" i="1" s="1"/>
  <c r="AX94" i="1"/>
</calcChain>
</file>

<file path=xl/sharedStrings.xml><?xml version="1.0" encoding="utf-8"?>
<sst xmlns="http://schemas.openxmlformats.org/spreadsheetml/2006/main" count="8445" uniqueCount="1423">
  <si>
    <t>Export Komplet</t>
  </si>
  <si>
    <t/>
  </si>
  <si>
    <t>2.0</t>
  </si>
  <si>
    <t>ZAMOK</t>
  </si>
  <si>
    <t>False</t>
  </si>
  <si>
    <t>{2600475a-1cf5-4b12-8c59-081c90740ee3}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</si>
  <si>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</si>
  <si>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</si>
  <si>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</si>
  <si>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</si>
  <si>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</si>
  <si>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</si>
  <si>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</si>
  <si>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</si>
  <si>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</si>
  <si>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</si>
  <si>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</si>
  <si>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Stání SDV OTV Studénka</t>
  </si>
  <si>
    <t>KSO:</t>
  </si>
  <si>
    <t>CC-CZ:</t>
  </si>
  <si>
    <t>Místo:</t>
  </si>
  <si>
    <t>Movavskoslezský kraj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</si>
  <si>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</si>
  <si>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</si>
  <si>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</si>
  <si>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</si>
  <si>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</si>
  <si>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</si>
  <si>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</si>
  <si>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</si>
  <si>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</si>
  <si>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</si>
  <si>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</si>
  <si>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</si>
  <si>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</si>
  <si>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</si>
  <si>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</si>
  <si>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</si>
  <si>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</si>
  <si>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</si>
  <si>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</si>
  <si>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</si>
  <si>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</si>
  <si>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</si>
  <si>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</si>
  <si>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</si>
  <si>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</si>
  <si>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</si>
  <si>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</si>
  <si>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</si>
  <si>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</si>
  <si>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</si>
  <si>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</si>
  <si>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</si>
  <si>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</si>
  <si>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</si>
  <si>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</si>
  <si>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</si>
  <si>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</si>
  <si>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</si>
  <si>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</si>
  <si>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</si>
  <si>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</si>
  <si>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</si>
  <si>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</si>
  <si>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</si>
  <si>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</si>
  <si>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</si>
  <si>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</si>
  <si>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</si>
  <si>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</si>
  <si>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</si>
  <si>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</si>
  <si>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</si>
  <si>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</si>
  <si>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</si>
  <si>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</si>
  <si>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</si>
  <si>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</si>
  <si>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</si>
  <si>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</si>
  <si>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</si>
  <si>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Hala pro parkování vozidel MVTV</t>
  </si>
  <si>
    <t>STA</t>
  </si>
  <si>
    <t>1</t>
  </si>
  <si>
    <t>{60d0ba8e-f0ea-4ac2-bfeb-accfdb114fc7}</t>
  </si>
  <si>
    <t>2</t>
  </si>
  <si>
    <t>SO 02</t>
  </si>
  <si>
    <t>Železniční svršek</t>
  </si>
  <si>
    <t>{0aefd7ce-3235-471f-b5bf-ae00139de261}</t>
  </si>
  <si>
    <t>SO 03</t>
  </si>
  <si>
    <t>Dešťová kanalizace</t>
  </si>
  <si>
    <t>{272b824e-3804-4a49-a930-0a4a55b23c50}</t>
  </si>
  <si>
    <t>SO 04</t>
  </si>
  <si>
    <t>Elektroinstalace</t>
  </si>
  <si>
    <t>{6592c6dd-b4a7-4310-a181-23a8c65eb1d0}</t>
  </si>
  <si>
    <t>Soupis</t>
  </si>
  <si>
    <t>{469d5539-3451-4d76-8907-a4214dcbfa1a}</t>
  </si>
  <si>
    <t>SO 04 - ZP</t>
  </si>
  <si>
    <t>Zemní práce</t>
  </si>
  <si>
    <t>{e68c9605-6b24-4802-abc2-c89a05b08952}</t>
  </si>
  <si>
    <t>SO 05</t>
  </si>
  <si>
    <t>Demolice krytého stání</t>
  </si>
  <si>
    <t>{a21321b4-d4f6-41ff-9f36-0dea5a062aa0}</t>
  </si>
  <si>
    <t>PS 01</t>
  </si>
  <si>
    <t>Vzduchotechnika</t>
  </si>
  <si>
    <t>{cb431235-a3f8-484f-9877-88ee56be1bec}</t>
  </si>
  <si>
    <t>PS 02</t>
  </si>
  <si>
    <t>Poplachový zabezpečovací a tísňový systém</t>
  </si>
  <si>
    <t>{69ee5d4e-9ef2-4a82-9fbf-1b0706ad7aad}</t>
  </si>
  <si>
    <t>PS 03</t>
  </si>
  <si>
    <t>Kamerový systém</t>
  </si>
  <si>
    <t>{411c6a94-3634-4264-9013-fb4503c8f3b0}</t>
  </si>
  <si>
    <t>VRN</t>
  </si>
  <si>
    <t>Vedlejší rozpočtové náklady</t>
  </si>
  <si>
    <t>{8be63dc7-3b07-40c6-9f9f-f9f1d60651d1}</t>
  </si>
  <si>
    <t>KRYCÍ LIST SOUPISU PRACÍ</t>
  </si>
  <si>
    <t>Objekt:</t>
  </si>
  <si>
    <t>SO 01 - Hala pro parkování vozidel MVTV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</si>
  <si>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</si>
  <si>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</si>
  <si>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</si>
  <si>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</si>
  <si>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</si>
  <si>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</si>
  <si>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</si>
  <si>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</si>
  <si>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</si>
  <si>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</si>
  <si>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</si>
  <si>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</si>
  <si>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</si>
  <si>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</si>
  <si>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</si>
  <si>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</si>
  <si>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</si>
  <si>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</si>
  <si>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</si>
  <si>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</si>
  <si>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</si>
  <si>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</si>
  <si>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</si>
  <si>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</si>
  <si>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</si>
  <si>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</si>
  <si>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</si>
  <si>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</si>
  <si>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</si>
  <si>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</si>
  <si>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</si>
  <si>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</si>
  <si>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</si>
  <si>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</si>
  <si>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121101101</t>
  </si>
  <si>
    <t>Sejmutí ornice s přemístěním na vzdálenost do 50 m</t>
  </si>
  <si>
    <t>m3</t>
  </si>
  <si>
    <t>4</t>
  </si>
  <si>
    <t>1590299090</t>
  </si>
  <si>
    <t>VV</t>
  </si>
  <si>
    <t>56,0*3,5*0,2</t>
  </si>
  <si>
    <t>131111333</t>
  </si>
  <si>
    <t>Vrtání jamek pro plotové sloupky D přes 200 do 300 mm ručně s motorovým vrtákem</t>
  </si>
  <si>
    <t>m</t>
  </si>
  <si>
    <t>CS ÚRS 2022 01</t>
  </si>
  <si>
    <t>1757861897</t>
  </si>
  <si>
    <t>1,0*43</t>
  </si>
  <si>
    <t>3</t>
  </si>
  <si>
    <t>131111359</t>
  </si>
  <si>
    <t>Příplatek za vtrání v kamenité nebo kořeny prorostlé půdě</t>
  </si>
  <si>
    <t>-938304662</t>
  </si>
  <si>
    <t>131201102</t>
  </si>
  <si>
    <t>Hloubení jam nezapažených v hornině tř. 3 objemu do 1000 m3</t>
  </si>
  <si>
    <t>860535848</t>
  </si>
  <si>
    <t>(43,5*2,5*0,15)*2+(5,7*2,5*0,15) "základová jáma</t>
  </si>
  <si>
    <t>(3,4*2,6*0,6)*20+(2,4*2,4*0,6) "základové jámy pro patky</t>
  </si>
  <si>
    <t>(40,0*5,0*0,4) "jáma pod žel. svršek</t>
  </si>
  <si>
    <t>(2,2*1,4*0,1)*20+(1,2*1,2*0,1) "dno patek</t>
  </si>
  <si>
    <t>(0,6*0,1*1,8)*18+(0,6*0,1*0,8)*2 "dno pásů</t>
  </si>
  <si>
    <t>Součet</t>
  </si>
  <si>
    <t>5</t>
  </si>
  <si>
    <t>162201102</t>
  </si>
  <si>
    <t>Vodorovné přemístění do 50 m výkopku/sypaniny z horniny tř. 1 až 4</t>
  </si>
  <si>
    <t>1156316442</t>
  </si>
  <si>
    <t>232,643 "výkop</t>
  </si>
  <si>
    <t>80,136 "zásyp</t>
  </si>
  <si>
    <t>6</t>
  </si>
  <si>
    <t>162601102</t>
  </si>
  <si>
    <t>Vodorovné přemístění do 5000 m výkopku/sypaniny z horniny tř. 1 až 4</t>
  </si>
  <si>
    <t>191597999</t>
  </si>
  <si>
    <t>-80,136 "zásyp</t>
  </si>
  <si>
    <t>7</t>
  </si>
  <si>
    <t>167101101</t>
  </si>
  <si>
    <t>Nakládání výkopku z hornin tř. 1 až 4 do 100 m3</t>
  </si>
  <si>
    <t>1041745370</t>
  </si>
  <si>
    <t>8</t>
  </si>
  <si>
    <t>167101102</t>
  </si>
  <si>
    <t>Nakládání výkopku z hornin tř. 1 až 4 přes 100 m3</t>
  </si>
  <si>
    <t>464867608</t>
  </si>
  <si>
    <t>74</t>
  </si>
  <si>
    <t>171201221</t>
  </si>
  <si>
    <t>Poplatek za uložení na skládce (skládkovné) zeminy a kamení kód odpadu 17 05 04</t>
  </si>
  <si>
    <t>t</t>
  </si>
  <si>
    <t>-2064761729</t>
  </si>
  <si>
    <t>80,136*1,8</t>
  </si>
  <si>
    <t>10</t>
  </si>
  <si>
    <t>174101101</t>
  </si>
  <si>
    <t>Zásyp jam, šachet rýh nebo kolem objektů sypaninou se zhutněním</t>
  </si>
  <si>
    <t>-1103809543</t>
  </si>
  <si>
    <t>-((2,0*1,2*0,6)*20+(1,0*1,0*0,6)) "základové patky</t>
  </si>
  <si>
    <t>11</t>
  </si>
  <si>
    <t>181102302</t>
  </si>
  <si>
    <t>Úprava pláně v zářezech se zhutněním</t>
  </si>
  <si>
    <t>m2</t>
  </si>
  <si>
    <t>-1142183527</t>
  </si>
  <si>
    <t>324,3 "hala pro parkování MVTV</t>
  </si>
  <si>
    <t>88,4 "okapový chodník</t>
  </si>
  <si>
    <t>12</t>
  </si>
  <si>
    <t>M</t>
  </si>
  <si>
    <t>R 1</t>
  </si>
  <si>
    <t>Sorpční netkaná textilie Fb 1,6 x 10 m</t>
  </si>
  <si>
    <t>1553641541</t>
  </si>
  <si>
    <t>37,5*(1,5*2)</t>
  </si>
  <si>
    <t>112,5*2</t>
  </si>
  <si>
    <t>Zakládání</t>
  </si>
  <si>
    <t>13</t>
  </si>
  <si>
    <t>273313511</t>
  </si>
  <si>
    <t>Základové desky z betonu tř. C 12/15</t>
  </si>
  <si>
    <t>-453381730</t>
  </si>
  <si>
    <t>(2,2*1,4*0,1)*20+(1,2*1,2*0,1) "podkladní beton pod patky</t>
  </si>
  <si>
    <t>(3,3*0,6*0,1)*18+(2,1*0,6*0,1)*2 "podkladní beton pod pasy</t>
  </si>
  <si>
    <t>14</t>
  </si>
  <si>
    <t>273321411</t>
  </si>
  <si>
    <t>Základové desky ze ŽB bez zvýšených nároků na prostředí tř. C 20/25</t>
  </si>
  <si>
    <t>-351432225</t>
  </si>
  <si>
    <t>(40,45*1,1*0,15)*2+(4,6*2,8*0,15)-(3,55*1,85*0,15)</t>
  </si>
  <si>
    <t>273351121</t>
  </si>
  <si>
    <t>Zřízení bednění základových desek</t>
  </si>
  <si>
    <t>-65269803</t>
  </si>
  <si>
    <t>(0,75*2+37,65*2+4,6+1,85*2)*0,15</t>
  </si>
  <si>
    <t>16</t>
  </si>
  <si>
    <t>273351122</t>
  </si>
  <si>
    <t>Odstranění bednění základových desek</t>
  </si>
  <si>
    <t>1158425309</t>
  </si>
  <si>
    <t>17</t>
  </si>
  <si>
    <t>273362021</t>
  </si>
  <si>
    <t>Výztuž základových desek svařovanými sítěmi Kari</t>
  </si>
  <si>
    <t>-1676490529</t>
  </si>
  <si>
    <t>(120*2*3,03)/1000</t>
  </si>
  <si>
    <t>18</t>
  </si>
  <si>
    <t>274321411</t>
  </si>
  <si>
    <t>Základové pasy ze ŽB bez zvýšených nároků na prostředí tř. C 20/25</t>
  </si>
  <si>
    <t>-637206131</t>
  </si>
  <si>
    <t>(0,4*0,6*40,9)*2+(0,4*0,6*0,35)*2+(0,4*0,6*6,8)</t>
  </si>
  <si>
    <t>19</t>
  </si>
  <si>
    <t>274351121</t>
  </si>
  <si>
    <t>Zřízení bednění základových pasů rovného</t>
  </si>
  <si>
    <t>-1661229574</t>
  </si>
  <si>
    <t>(0,4*2+0,35*2+0,75*2+40,1*2+40,9*2+6,8+7,6)*0,6</t>
  </si>
  <si>
    <t>20</t>
  </si>
  <si>
    <t>274351122</t>
  </si>
  <si>
    <t>Odstranění bednění základových pasů rovného</t>
  </si>
  <si>
    <t>-1134238431</t>
  </si>
  <si>
    <t>274361821</t>
  </si>
  <si>
    <t>Výztuž základových pasů betonářskou ocelí 10 505 (R)</t>
  </si>
  <si>
    <t>1611280045</t>
  </si>
  <si>
    <t>((1080*0,888+540*0,395+24*4,44)*1,1)/1000 "příloha D.1.2 - 03</t>
  </si>
  <si>
    <t>(21,432*75)/1000 "stupeň vyztužení</t>
  </si>
  <si>
    <t>22</t>
  </si>
  <si>
    <t>275321411</t>
  </si>
  <si>
    <t>Základové patky ze ŽB bez zvýšených nároků na prostředí tř. C 20/25</t>
  </si>
  <si>
    <t>-1641924931</t>
  </si>
  <si>
    <t>(2,0*1,2*0,6)*20+(1,0*1,0*0,6)</t>
  </si>
  <si>
    <t>23</t>
  </si>
  <si>
    <t>275351121</t>
  </si>
  <si>
    <t>Zřízení bednění základových patek</t>
  </si>
  <si>
    <t>87160180</t>
  </si>
  <si>
    <t>((2,0+1,2)*0,6*2)*20+(1,0*0,6*4)</t>
  </si>
  <si>
    <t>24</t>
  </si>
  <si>
    <t>275351122</t>
  </si>
  <si>
    <t>Odstranění bednění základových patek</t>
  </si>
  <si>
    <t>-1722729555</t>
  </si>
  <si>
    <t>25</t>
  </si>
  <si>
    <t>275361821</t>
  </si>
  <si>
    <t>Výztuž základových patek betonářskou ocelí 10 505 (R)</t>
  </si>
  <si>
    <t>-68015965</t>
  </si>
  <si>
    <t>2,477-(((1080*0,888+540*0,395+24*4,44)*1,1)/1000) "příloha D.1.2 - 03</t>
  </si>
  <si>
    <t>(29,4*30)/1000 "stupeň vyztužení</t>
  </si>
  <si>
    <t>Svislé a kompletní konstrukce</t>
  </si>
  <si>
    <t>26</t>
  </si>
  <si>
    <t>337171121</t>
  </si>
  <si>
    <t>Montáž nosné ocelové kce průmyslové haly bez jeřábové dráhy v přes 6 do 12 m rozpětí vazníků do 12 m</t>
  </si>
  <si>
    <t>-1533961698</t>
  </si>
  <si>
    <t>27</t>
  </si>
  <si>
    <t>13010744</t>
  </si>
  <si>
    <t>ocel profilová jakost S235JR (11 375) průřez IPE 120</t>
  </si>
  <si>
    <t>-2119196753</t>
  </si>
  <si>
    <t>(3494,40*1,1)/1000</t>
  </si>
  <si>
    <t>28</t>
  </si>
  <si>
    <t>13010756</t>
  </si>
  <si>
    <t>ocel profilová jakost S235JR (11 375) průřez IPE 240</t>
  </si>
  <si>
    <t>-1568542449</t>
  </si>
  <si>
    <t>(219,51*1,1)/1000</t>
  </si>
  <si>
    <t>29</t>
  </si>
  <si>
    <t>13010760</t>
  </si>
  <si>
    <t>ocel profilová jakost S235JR (11 375) průřez IPE 300</t>
  </si>
  <si>
    <t>390225526</t>
  </si>
  <si>
    <t>(8608,8*1,1)/1000</t>
  </si>
  <si>
    <t>30</t>
  </si>
  <si>
    <t>13010934</t>
  </si>
  <si>
    <t>ocel profilová jakost S235JR (11 375) průřez UPE 160</t>
  </si>
  <si>
    <t>-1756602204</t>
  </si>
  <si>
    <t>(272*1,1)/1000</t>
  </si>
  <si>
    <t>31</t>
  </si>
  <si>
    <t>13010938</t>
  </si>
  <si>
    <t>ocel profilová jakost S235JR (11 375) průřez UPE 200</t>
  </si>
  <si>
    <t>541202006</t>
  </si>
  <si>
    <t>(310,08*1,1)/1000</t>
  </si>
  <si>
    <t>32</t>
  </si>
  <si>
    <t>15425540</t>
  </si>
  <si>
    <t>profil ocelový U ohýbaný EN 10162 tl 3mm 60x40x40mm</t>
  </si>
  <si>
    <t>-1530741023</t>
  </si>
  <si>
    <t>((41,0*16+9,05*2+8,0*8+8,8+8,0+1,0*10)*8,05)/1000</t>
  </si>
  <si>
    <t>33</t>
  </si>
  <si>
    <t>-2023881607</t>
  </si>
  <si>
    <t>0,212+0,274</t>
  </si>
  <si>
    <t>34</t>
  </si>
  <si>
    <t>14031019</t>
  </si>
  <si>
    <t>trubka ocelová podélně svařovaná hladká jakost 11 343 33,7x3mm</t>
  </si>
  <si>
    <t>-1203888500</t>
  </si>
  <si>
    <t>(5,3*16)*1,1</t>
  </si>
  <si>
    <t>35</t>
  </si>
  <si>
    <t>14031023</t>
  </si>
  <si>
    <t>trubka ocelová podélně svařovaná hladká jakost 11 343 42,4x3mm</t>
  </si>
  <si>
    <t>1656979524</t>
  </si>
  <si>
    <t>(5,9*8+4,5*8)*1,1</t>
  </si>
  <si>
    <t>36</t>
  </si>
  <si>
    <t>338171123</t>
  </si>
  <si>
    <t>Osazování sloupků a vzpěr plotových ocelových v do 2,60 m se zabetonováním</t>
  </si>
  <si>
    <t>kus</t>
  </si>
  <si>
    <t>-1203954737</t>
  </si>
  <si>
    <t>37</t>
  </si>
  <si>
    <t>55342257</t>
  </si>
  <si>
    <t>sloupek plotový průběžný Pz a komaxitový 3000/38x1,5mm</t>
  </si>
  <si>
    <t>-2027442515</t>
  </si>
  <si>
    <t>38</t>
  </si>
  <si>
    <t>55342265</t>
  </si>
  <si>
    <t>sloupek plotový koncový Pz a komaxitový 3000/48x1,5mm</t>
  </si>
  <si>
    <t>-1220647185</t>
  </si>
  <si>
    <t>39</t>
  </si>
  <si>
    <t>55342275</t>
  </si>
  <si>
    <t>vzpěra plotová 38x1,5mm včetně krytky s uchem 3000mm</t>
  </si>
  <si>
    <t>121588855</t>
  </si>
  <si>
    <t>40</t>
  </si>
  <si>
    <t>342171112</t>
  </si>
  <si>
    <t>Montáž opláštění stěn ocelových kcí z tvarovaných ocelových plechů šroubovaných budov v přes 6 do 12 m</t>
  </si>
  <si>
    <t>-1774565572</t>
  </si>
  <si>
    <t>41</t>
  </si>
  <si>
    <t>15485002</t>
  </si>
  <si>
    <t>plech trapézový 35/207/1035 AlZn antikondenzační úprava tl 0,5mm</t>
  </si>
  <si>
    <t>996189449</t>
  </si>
  <si>
    <t>(41,05*5,81)*2 "podélne stěny</t>
  </si>
  <si>
    <t>((7,9*6,38)*2)-(6,0*5,3) "štítové stěny</t>
  </si>
  <si>
    <t>42</t>
  </si>
  <si>
    <t>348401140</t>
  </si>
  <si>
    <t>Montáž oplocení ze strojového pletiva s napínacími dráty v přes 2,0 do 4,0 m</t>
  </si>
  <si>
    <t>1597268986</t>
  </si>
  <si>
    <t>84,4</t>
  </si>
  <si>
    <t>43</t>
  </si>
  <si>
    <t>31327504</t>
  </si>
  <si>
    <t>pletivo drátěné plastifikované se čtvercovými oky 50/2,2mm v 2000mm</t>
  </si>
  <si>
    <t>481804758</t>
  </si>
  <si>
    <t>Vodorovné konstrukce</t>
  </si>
  <si>
    <t>44</t>
  </si>
  <si>
    <t>444171112</t>
  </si>
  <si>
    <t>Montáž krytiny ocelových střech z tvarovaných ocelových plechů šroubovaných budov v přes 6 do 12 m</t>
  </si>
  <si>
    <t>-1358304807</t>
  </si>
  <si>
    <t>45</t>
  </si>
  <si>
    <t>15485003</t>
  </si>
  <si>
    <t>plech trapézový 35/207/1035 AlZn antikondenzační úprava tl 0,63mm</t>
  </si>
  <si>
    <t>1865021399</t>
  </si>
  <si>
    <t>(42*4,27)*2*1,2</t>
  </si>
  <si>
    <t>Komunikace</t>
  </si>
  <si>
    <t>46</t>
  </si>
  <si>
    <t>564861112</t>
  </si>
  <si>
    <t>Podklad ze štěrkodrtě ŠD plochy přes 100 m2 tl 210 mm</t>
  </si>
  <si>
    <t>-148882750</t>
  </si>
  <si>
    <t>(42,9*1,0)*2+7,6*1,0+(2,5*1,0)*2 "okapový chodník</t>
  </si>
  <si>
    <t>47</t>
  </si>
  <si>
    <t>596811311</t>
  </si>
  <si>
    <t>Kladení velkoformátové betonové dlažby tl do 100 mm velikosti do 0,5 m2 pl do 300 m2</t>
  </si>
  <si>
    <t>1076650167</t>
  </si>
  <si>
    <t>48</t>
  </si>
  <si>
    <t>59246018</t>
  </si>
  <si>
    <t>dlažba velkoformátová betonová plochy do 0,5m2 tl 80mm přírodní</t>
  </si>
  <si>
    <t>-733436886</t>
  </si>
  <si>
    <t>98,4*1,03 "Přepočtené koeficientem množství</t>
  </si>
  <si>
    <t>49</t>
  </si>
  <si>
    <t>916231213</t>
  </si>
  <si>
    <t>Osazení chodníkového obrubníku betonového stojatého s boční opěrou do lože z betonu prostého</t>
  </si>
  <si>
    <t>-9491406</t>
  </si>
  <si>
    <t>(43,0*2+9,7+4,5*2)*1,1</t>
  </si>
  <si>
    <t>0,83 "zaokrouhlení</t>
  </si>
  <si>
    <t>50</t>
  </si>
  <si>
    <t>59217017</t>
  </si>
  <si>
    <t>obrubník betonový chodníkový 1000x100x250mm</t>
  </si>
  <si>
    <t>444654556</t>
  </si>
  <si>
    <t>998</t>
  </si>
  <si>
    <t>Přesun hmot</t>
  </si>
  <si>
    <t>51</t>
  </si>
  <si>
    <t>998014211</t>
  </si>
  <si>
    <t>Přesun hmot pro budovy jednopodlažní z kovových dílců</t>
  </si>
  <si>
    <t>-1672670063</t>
  </si>
  <si>
    <t>PSV</t>
  </si>
  <si>
    <t>Práce a dodávky PSV</t>
  </si>
  <si>
    <t>764</t>
  </si>
  <si>
    <t>Konstrukce klempířské</t>
  </si>
  <si>
    <t>52</t>
  </si>
  <si>
    <t>764241307</t>
  </si>
  <si>
    <t>Oplechování větraného hřebene s větrací mřížkou z TiZn lesklého plechu rš 670 mm</t>
  </si>
  <si>
    <t>1167487239</t>
  </si>
  <si>
    <t>42,0*1,1 "hřeben</t>
  </si>
  <si>
    <t>53</t>
  </si>
  <si>
    <t>764242304</t>
  </si>
  <si>
    <t>Oplechování štítu závětrnou lištou z TiZn lesklého plechu rš 330 mm</t>
  </si>
  <si>
    <t>1499397277</t>
  </si>
  <si>
    <t>(4,2*4)*1,1 "štíty</t>
  </si>
  <si>
    <t>54</t>
  </si>
  <si>
    <t>764246302</t>
  </si>
  <si>
    <t>Oplechování parapetů rovných mechanicky kotvené z TiZn lesklého plechu rš 200 mm</t>
  </si>
  <si>
    <t>1506056602</t>
  </si>
  <si>
    <t>2,0*6 "parapet větracích otvorů</t>
  </si>
  <si>
    <t>36,0*2 "parapet oken</t>
  </si>
  <si>
    <t>(1,1*2+2)*6 "ostění vetracích mříží</t>
  </si>
  <si>
    <t>(1,1*2+36,0)*2 "ostění oken</t>
  </si>
  <si>
    <t>(2,05*2+1,0)*2 "ostění dveří</t>
  </si>
  <si>
    <t>(5,5*2+6) "ostění vrat</t>
  </si>
  <si>
    <t>55</t>
  </si>
  <si>
    <t>764541307</t>
  </si>
  <si>
    <t>Žlab podokapní půlkruhový z TiZn lesklého plechu rš 400 mm</t>
  </si>
  <si>
    <t>48580630</t>
  </si>
  <si>
    <t>42,0*2</t>
  </si>
  <si>
    <t>56</t>
  </si>
  <si>
    <t>764548325</t>
  </si>
  <si>
    <t>Svody kruhové včetně objímek, kolen, odskoků z TiZn lesklého plechu průměru 150 mm</t>
  </si>
  <si>
    <t>-773195914</t>
  </si>
  <si>
    <t>6,1*4</t>
  </si>
  <si>
    <t>57</t>
  </si>
  <si>
    <t>998764102</t>
  </si>
  <si>
    <t>Přesun hmot tonážní pro konstrukce klempířské v objektech v přes 6 do 12 m</t>
  </si>
  <si>
    <t>-298101533</t>
  </si>
  <si>
    <t>58</t>
  </si>
  <si>
    <t>998764181</t>
  </si>
  <si>
    <t>Příplatek k přesunu hmot tonážní 764 prováděný bez použití mechanizace</t>
  </si>
  <si>
    <t>-983675388</t>
  </si>
  <si>
    <t>766</t>
  </si>
  <si>
    <t>Konstrukce truhlářské</t>
  </si>
  <si>
    <t>59</t>
  </si>
  <si>
    <t>763761201</t>
  </si>
  <si>
    <t>Montáž dřevostaveb osazení dvířek, poklopů, štítových větracích oken</t>
  </si>
  <si>
    <t>-1061552893</t>
  </si>
  <si>
    <t>60</t>
  </si>
  <si>
    <t>42972963</t>
  </si>
  <si>
    <t>žaluzie protidešťová s pevnými lamelami, pozink, pro potrubí 1000x1000mm</t>
  </si>
  <si>
    <t>89593778</t>
  </si>
  <si>
    <t>6*2</t>
  </si>
  <si>
    <t>61</t>
  </si>
  <si>
    <t>766622135</t>
  </si>
  <si>
    <t>Montáž plastových oken plochy přes 1 m2 otevíravých v do 1,5 m s rámem do celostěnových panelů</t>
  </si>
  <si>
    <t>-1686157230</t>
  </si>
  <si>
    <t>62</t>
  </si>
  <si>
    <t>55341010</t>
  </si>
  <si>
    <t>okno Al otevíravé/sklopné dvojsklo přes plochu 1m2 do v 1,5m</t>
  </si>
  <si>
    <t>-91206942</t>
  </si>
  <si>
    <t>(4,5*1,1)*8*2</t>
  </si>
  <si>
    <t>63</t>
  </si>
  <si>
    <t>998766103</t>
  </si>
  <si>
    <t>Přesun hmot tonážní pro kce truhlářské v objektech v přes 12 do 24 m</t>
  </si>
  <si>
    <t>-1330254000</t>
  </si>
  <si>
    <t>64</t>
  </si>
  <si>
    <t>998766181</t>
  </si>
  <si>
    <t>Příplatek k přesunu hmot tonážní 766 prováděný bez použití mechanizace</t>
  </si>
  <si>
    <t>212126482</t>
  </si>
  <si>
    <t>767</t>
  </si>
  <si>
    <t>Konstrukce zámečnické</t>
  </si>
  <si>
    <t>65</t>
  </si>
  <si>
    <t>767640111</t>
  </si>
  <si>
    <t>Montáž dveří ocelových nebo hliníkových vchodových jednokřídlových bez nadsvětlíku</t>
  </si>
  <si>
    <t>-796412269</t>
  </si>
  <si>
    <t>66</t>
  </si>
  <si>
    <t>55341183</t>
  </si>
  <si>
    <t>dveře jednokřídlé ocelové interierové protipožární EW 15, 30, 45 D1 speciální zárubeň 900x1970mm</t>
  </si>
  <si>
    <t>1502734503</t>
  </si>
  <si>
    <t>67</t>
  </si>
  <si>
    <t>76765_0001</t>
  </si>
  <si>
    <t>Montáž vrat garážových rolovacích do ocel konstrukce plochy přes 32 m2</t>
  </si>
  <si>
    <t>1636490886</t>
  </si>
  <si>
    <t>68</t>
  </si>
  <si>
    <t>5534_0001</t>
  </si>
  <si>
    <t>vrata rolovací 6,0 x 5,5m</t>
  </si>
  <si>
    <t>354295568</t>
  </si>
  <si>
    <t>69</t>
  </si>
  <si>
    <t>5534_0002</t>
  </si>
  <si>
    <t>pohon garážových rolovacích vrat o síle 1000N max. 50 cyklů denně</t>
  </si>
  <si>
    <t>-2083468986</t>
  </si>
  <si>
    <t>70</t>
  </si>
  <si>
    <t>998767102</t>
  </si>
  <si>
    <t>Přesun hmot tonážní pro zámečnické konstrukce v objektech v přes 6 do 12 m</t>
  </si>
  <si>
    <t>1482369183</t>
  </si>
  <si>
    <t>71</t>
  </si>
  <si>
    <t>998767181</t>
  </si>
  <si>
    <t>Příplatek k přesunu hmot tonážní 767 prováděný bez použití mechanizace</t>
  </si>
  <si>
    <t>1575502701</t>
  </si>
  <si>
    <t>776</t>
  </si>
  <si>
    <t>Podlahy povlakové</t>
  </si>
  <si>
    <t>72</t>
  </si>
  <si>
    <t>776121321</t>
  </si>
  <si>
    <t>Neředěná penetrace savého podkladu povlakových podlah</t>
  </si>
  <si>
    <t>711131038</t>
  </si>
  <si>
    <t>106,12 "1.01"</t>
  </si>
  <si>
    <t>184,54 "1.02"</t>
  </si>
  <si>
    <t>10,69 "1.03"</t>
  </si>
  <si>
    <t>73</t>
  </si>
  <si>
    <t>998776202</t>
  </si>
  <si>
    <t>Přesun hmot procentní pro podlahy povlakové v objektech v přes 6 do 12 m</t>
  </si>
  <si>
    <t>%</t>
  </si>
  <si>
    <t>419291076</t>
  </si>
  <si>
    <t>SO 02 - Železniční svršek</t>
  </si>
  <si>
    <t>D1 - Stavba nového objektu haly pro parkování vozidel MVTV</t>
  </si>
  <si>
    <t xml:space="preserve">    SO.02 - Železniční svršek</t>
  </si>
  <si>
    <t xml:space="preserve">    0 - Všeobecné konstrukce a práce</t>
  </si>
  <si>
    <t xml:space="preserve">    51 - Kolejové lože</t>
  </si>
  <si>
    <t xml:space="preserve">    52 - Kolej</t>
  </si>
  <si>
    <t xml:space="preserve">    54 - Úpravy drážního svršku</t>
  </si>
  <si>
    <t xml:space="preserve">    92 - Doplňující konstrukce a práce na železnici</t>
  </si>
  <si>
    <t xml:space="preserve">    965 - Bourání, demontáže, odstranění drážních konstrukcí - vyjma úzkokolejek</t>
  </si>
  <si>
    <t xml:space="preserve">    18 - Povrchové úpravy terénu (i vegetační)</t>
  </si>
  <si>
    <t xml:space="preserve">    99 - Poplatky za skládky</t>
  </si>
  <si>
    <t>D1</t>
  </si>
  <si>
    <t>Stavba nového objektu haly pro parkování vozidel MVTV</t>
  </si>
  <si>
    <t>SO.02</t>
  </si>
  <si>
    <t>Všeobecné konstrukce a práce</t>
  </si>
  <si>
    <t>29 611</t>
  </si>
  <si>
    <t>OSTATNÍ POŽADAVKY - ODBORNÝ DOZOR</t>
  </si>
  <si>
    <t>HOD</t>
  </si>
  <si>
    <t>P</t>
  </si>
  <si>
    <t>Poznámka k položce:_x000D_
zahrnuje veškeré náklady spojené s objednatelem požadovaným dozorem</t>
  </si>
  <si>
    <t>R20297</t>
  </si>
  <si>
    <t>Kontrola prostorové průchodnosti koleje</t>
  </si>
  <si>
    <t>KM</t>
  </si>
  <si>
    <t>Poznámka k položce:_x000D_
zahrnuje veškeré náklady spojené s objednatelem požadovaným měření a vyhodnocením</t>
  </si>
  <si>
    <t>Kolejové lože</t>
  </si>
  <si>
    <t>512 550</t>
  </si>
  <si>
    <t>KOLEJOVÉ LOŽE - ZŘÍZENÍ Z KAMENIVA HRUBÉHO DRCENÉHO (ŠTĚRK)</t>
  </si>
  <si>
    <t>M3</t>
  </si>
  <si>
    <t>Poznámka k položce:_x000D_
1. Položka obsahuje:  – dodávku, dopravu a uložení kameniva předepsané specifikace a frakce v požadované míře zhutnění 2. Položka neobsahuje:  X 3. Způsob měření: Měří se objem kolejového lože v projektovaném profilu.</t>
  </si>
  <si>
    <t>Kolej</t>
  </si>
  <si>
    <t>528 131</t>
  </si>
  <si>
    <t>KOLEJ 49 E1, ROZD. "C", BEZSTYKOVÁ, PR. BET. PODKLADNICOVÝ, UP. TUHÉ</t>
  </si>
  <si>
    <t>Poznámka k položce:_x000D_
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</si>
  <si>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Úpravy drážního svršku</t>
  </si>
  <si>
    <t>545 122</t>
  </si>
  <si>
    <t>SVAR KOLEJNIC (STEJNÉHO TVARU) 49 E1, T SPOJITĚ</t>
  </si>
  <si>
    <t>KUS</t>
  </si>
  <si>
    <t>Poznámka k položce:_x000D_
Jednotlivým svarem se rozumí svar, který splňuje některé z následujících kriterií: – počet svarů v jednom objektu je menší než 20 ks – při vevařování lepených izolovaných styků a dilatačních zařízení do kolejí –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</si>
  <si>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549 111</t>
  </si>
  <si>
    <t>BROUŠENÍ KOLEJE A VÝHYBEK</t>
  </si>
  <si>
    <t>Poznámka k položce:_x000D_
1. Položka obsahuje:  – přípravné práce, zejména odstraňování překážek v koleji a výhybce, např. odstranění kolejových propojek, ukolejnění ap.  – vlastní broušení a související práce a materiál, např. brusivo  – dokončovací práce, zejména zpětná montáž odstraněného zařízení, např. kolejových propojek, ukolejnění ap.  – dopravu brousící soupravy a doprovodných vozů na místo broušení a zpět  – příplatky za ztížené podmínky při práci v koleji, např. překážky po stranách koleje, práci v tunelu ap. 2. Položka neobsahuje:  X 3. Způsob měření: Měří se délka koleje ve smyslu ČSN 73 6360, tj. v ose koleje.</t>
  </si>
  <si>
    <t>R549510</t>
  </si>
  <si>
    <t>ŘEZÁNÍ KOLEJNIC BEZ OHLEDU NA TVAR</t>
  </si>
  <si>
    <t>ks</t>
  </si>
  <si>
    <t>Poznámka k položce:_x000D_
1. Položka obsahuje:  – veškeré práce a materiály spojené s řezáním kolejnic  – příplatky za ztížené podmínky při práci v koleji, např. překážky po stranách koleje, práci v tunelu apod. 2. Položka neobsahuje:  X 3. Způsob měření: Udává se počet kusů kompletní konstrukce nebo práce.</t>
  </si>
  <si>
    <t>542 312</t>
  </si>
  <si>
    <t>NÁSLEDNÁ ÚPRAVA SMĚROVÉHO A VÝŠKOVÉHO USPOŘÁDÁNÍ KOLEJE - PRAŽCE BETONOVÉ</t>
  </si>
  <si>
    <t>Poznámka k položce:_x000D_
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Způsob měření: - Měří se délka koleje ve smyslu ČSN 73 6360, tj. v ose koleje.</t>
  </si>
  <si>
    <t>9</t>
  </si>
  <si>
    <t>544 312</t>
  </si>
  <si>
    <t>IZOLOVANÝ STYK LEPENÝ STANDARDNÍ DÉLKY (3,4-8,0 M), TEPELNĚ OPRACOVANÝ, TVARU 49 E1</t>
  </si>
  <si>
    <t>Poznámka k položce:_x000D_
1. Položka obsahuje:  – dodání a zabudování LISu požadované délky  – výměnu nebo doplnění podložek, spojkových šroubů, svěrkových šroubů, matic a dvojitých pružných kroužků ap.  – defektoskopickou zkoušku kolejnic lepeného izolovaného styku, je-li požadována 2. Položka neobsahuje:   – demontáž stávajícího lepeného izolovaného styku nebo běžné kolejnice, ocení se položkami SD 965  – řezání koleje  – případnou úpravu pražců  – zavaření LISu do bezstykové koleje,ocení se položkamiSD 545 pro svary jednotlivé 3. Způsob měření: Udává se počet kusů izolovaného styku libovolné délky v každém kolejnicovém pasu. V běžné koleji jsou tyto IS zpravidla v párech.</t>
  </si>
  <si>
    <t>92</t>
  </si>
  <si>
    <t>Doplňující konstrukce a práce na železnici</t>
  </si>
  <si>
    <t>18120R</t>
  </si>
  <si>
    <t>ÚPRAVA PLÁNĚ SE ZHUTNĚNÍM V HORNINĚ TŘ. III</t>
  </si>
  <si>
    <t>M2</t>
  </si>
  <si>
    <t>Poznámka k položce:_x000D_
položka zahrnuje úpravu pláně včetně vyrovnání výškových rozdílů. Míru zhutnění určuje projekt.</t>
  </si>
  <si>
    <t>925 120</t>
  </si>
  <si>
    <t>DRÁŽNÍ STEZKY Z DRTI TL. PŘES 50 MM</t>
  </si>
  <si>
    <t>Poznámka k položce:_x000D_
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tvar dosypávek pod drážní stezkou.</t>
  </si>
  <si>
    <t>922 301</t>
  </si>
  <si>
    <t>ZARÁŽEDLO BETONOVÉ (MONOLITICKÉ) včetně návěsti Posun zakázán</t>
  </si>
  <si>
    <t>Poznámka k položce:_x000D_
1. Položka obsahuje:  – dodávku a montáž veškerého materiálu nutného ke zřízení kompletní konstrukce betonového zarážedla, tj. betonové směsi, výztuže, ochranných a izolačních nátěrů, nárazníků, návěsti, upevňovacích prvků ap.  – zřízení, pronájem a demontáž bednění a další související práce  – příplatky za ztížené podmínky vyskytující se při zřízení zarážedla, např. za překážky na straně koleje ap. 2. Položka neobsahuje:  X 3. Způsob měření: Udává se počet kusů kompletní konstrukce nebo práce.</t>
  </si>
  <si>
    <t>965</t>
  </si>
  <si>
    <t>Bourání, demontáže, odstranění drážních konstrukcí - vyjma úzkokolejek</t>
  </si>
  <si>
    <t>965 010</t>
  </si>
  <si>
    <t>Odstranění kolejového lože a drážních stezek</t>
  </si>
  <si>
    <t>Poznámka k položce:_x000D_
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</si>
  <si>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965 021</t>
  </si>
  <si>
    <t>Odstranění kolejového lože a drážních stezek - odvoz na skládku - před plošným odtěžením (nástupiště)  - 50 km</t>
  </si>
  <si>
    <t>m3.km</t>
  </si>
  <si>
    <t>Poznámka k položce:_x000D_
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</si>
  <si>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965 113</t>
  </si>
  <si>
    <t>Demontáž koleje na betonových pražcích do kolejových polí s odvozem na montážní základnu s následným rozebráním</t>
  </si>
  <si>
    <t>Poznámka k položce:_x000D_
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poplatky za likvidaci odpadů, nacení se položkami ze ssd 0 3. Způsob měření: Měří se délka koleje ve smyslu ČSN 73 6360, tj. v ose koleje.</t>
  </si>
  <si>
    <t>965 116</t>
  </si>
  <si>
    <t>Demontáž koleje na betonových pražcích - odvoz rozebraných součástí (z místa demontáže nebo z montážní základny) k likvidaci nebo na pozemek SŽDC</t>
  </si>
  <si>
    <t>t.km</t>
  </si>
  <si>
    <t>Poznámka k položce:_x000D_
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vybouraného materiálu v původním stavu a jednotlivých vzdáleností v kilometrech.</t>
  </si>
  <si>
    <t>965 431</t>
  </si>
  <si>
    <t>ODSTRANĚNÍ ZARÁŽEDLA BETONOVÉHO</t>
  </si>
  <si>
    <t>Poznámka k položce:_x000D_
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</si>
  <si>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96611B</t>
  </si>
  <si>
    <t>BOURÁNÍ KONSTRUKCÍ Z BETONOVÝCH DÍLCŮ - DOPRAVA</t>
  </si>
  <si>
    <t>TKM</t>
  </si>
  <si>
    <t>Poznámka k položce:_x000D_
Položka zahrnuje samostatnou dopravu suti a vybouraných hmot. Množství se určí jako součin hmotnosti [t] a požadované vzdálenosti [km].</t>
  </si>
  <si>
    <t>Povrchové úpravy terénu (i vegetační)</t>
  </si>
  <si>
    <t>21152R</t>
  </si>
  <si>
    <t>VPLŇ  PROSTORU U KOLEJE Č.7 PO ODTĚŽENÍ KOLEJOVÉHO LOŽE VČETNĚ MATERIÁLU - přírodní drcené kamenivo</t>
  </si>
  <si>
    <t>Poznámka k položce:_x000D_
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Ž3.- Technické kvalitativní podmínky staveb Státních drah, kap.1, 2, 3, 4.</t>
  </si>
  <si>
    <t>99</t>
  </si>
  <si>
    <t>Poplatky za skládky</t>
  </si>
  <si>
    <t>015150</t>
  </si>
  <si>
    <t>POPLATKY ZA LIKVIDACŮ ODPADŮ NEKONTAMINOVANÝCH - 17 05 08  ŠTĚRK Z KOLEJIŠTĚ</t>
  </si>
  <si>
    <t>T</t>
  </si>
  <si>
    <t>Poznámka k položce:_x000D_
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</si>
  <si>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015510</t>
  </si>
  <si>
    <t>POPLATKY ZA LIKVIDACŮ ODPADŮ NEBEZPEČNÝCH - 17 05 07 štěrk kontaminovaný ropnými látkami . Před plošným odtěžením budou odbagrována místa v poloze stávajících výhybek a míst stání lokomotiv a budou odvezena na skládku nebezpečného materiálu.</t>
  </si>
  <si>
    <t>15 210</t>
  </si>
  <si>
    <t>POPLATKY ZA LIKVIDACŮ ODPADŮ NEKONTAMINOVANÝCH - 17 01 01  ŽELEZNIČNÍ PRAŽCE BETONOVÉ</t>
  </si>
  <si>
    <t>15 260</t>
  </si>
  <si>
    <t>POPLATKY ZA LIKVIDACŮ ODPADŮ NEKONTAMINOVANÝCH - 17 02 03  PRYŽOVÉ PODLOŽKY (ŽEL. SVRŠEK)</t>
  </si>
  <si>
    <t>15 250</t>
  </si>
  <si>
    <t>POPLATKY ZA LIKVIDACŮ ODPADŮ NEKONTAMINOVANÝCH - 17 02 03  POLYETYLÉNOVÉ  PODLOŽKY (ŽEL. SVRŠEK)</t>
  </si>
  <si>
    <t>015140</t>
  </si>
  <si>
    <t>POPLATKY ZA LIKVIDACŮ ODPADŮ NEKONTAMINOVANÝCH - 17 01 01  BETON Z DEMOLIC OBJEKTŮ, ZÁKLADŮ TV</t>
  </si>
  <si>
    <t>SO 03 - Dešťová kanalizace</t>
  </si>
  <si>
    <t xml:space="preserve">    721 - Zdravotechnika - vnitřní kanalizace</t>
  </si>
  <si>
    <t>M - Práce a dodávky M</t>
  </si>
  <si>
    <t xml:space="preserve">    8 - Trubní vedení</t>
  </si>
  <si>
    <t xml:space="preserve">    22-M - Montáže technologických zařízení pro dopravní stavby</t>
  </si>
  <si>
    <t>132201202</t>
  </si>
  <si>
    <t>Hloubení rýh š do 2000 mm v hornině tř. 3 objemu do 1000 m3</t>
  </si>
  <si>
    <t>2087597457</t>
  </si>
  <si>
    <t>(1,0*1,2*(40,25+12,85))*1,1</t>
  </si>
  <si>
    <t>151201101</t>
  </si>
  <si>
    <t>Zřízení zátažného pažení a rozepření stěn rýh hl do 2 m</t>
  </si>
  <si>
    <t>682244465</t>
  </si>
  <si>
    <t>(1,2*(40,25+12,85)*2)*1,1</t>
  </si>
  <si>
    <t>151201111</t>
  </si>
  <si>
    <t>Odstranění zátažného pažení a rozepření stěn rýh hl do 2 m</t>
  </si>
  <si>
    <t>-183776489</t>
  </si>
  <si>
    <t>-406805839</t>
  </si>
  <si>
    <t>70,092 "výkop</t>
  </si>
  <si>
    <t>30,564 "zásyp</t>
  </si>
  <si>
    <t>1106218648</t>
  </si>
  <si>
    <t>-36,564 "zásyp</t>
  </si>
  <si>
    <t>-1351239403</t>
  </si>
  <si>
    <t>36,564 "zásyp</t>
  </si>
  <si>
    <t>1924678255</t>
  </si>
  <si>
    <t>171201211</t>
  </si>
  <si>
    <t>Poplatek za uložení stavebního odpadu - zeminy a kameniva na skládce</t>
  </si>
  <si>
    <t>466348591</t>
  </si>
  <si>
    <t>33,528*1,8</t>
  </si>
  <si>
    <t>-1476366539</t>
  </si>
  <si>
    <t>((1,0*0,6)*(2,2+40,3+12,9))*1,1</t>
  </si>
  <si>
    <t>175111101</t>
  </si>
  <si>
    <t>Obsypání potrubí ručně sypaninou bez prohození, uloženou do 3 m</t>
  </si>
  <si>
    <t>-1187989729</t>
  </si>
  <si>
    <t>58337_001</t>
  </si>
  <si>
    <t>štěrkopísek frakce 0/63</t>
  </si>
  <si>
    <t>-1602748120</t>
  </si>
  <si>
    <t>((1,0*0,1)*(5,4+1,4+8,7+1,1+0,7+9,15+2,2+40,3+12,9))*1,8*1,1</t>
  </si>
  <si>
    <t>16,206*2 "Přepočtené koeficientem množství</t>
  </si>
  <si>
    <t>58337303</t>
  </si>
  <si>
    <t>štěrkopísek frakce 0/8</t>
  </si>
  <si>
    <t>-2146649615</t>
  </si>
  <si>
    <t>((1,0*0,1)*(5,4+1,4+8,7+1,1+0,7+9,15+2,2+40,3+12,9))*1,7*1,1</t>
  </si>
  <si>
    <t>15,306*2 "Přepočtené koeficientem množství</t>
  </si>
  <si>
    <t>58337331</t>
  </si>
  <si>
    <t>štěrkopísek frakce 0/22</t>
  </si>
  <si>
    <t>-1704711506</t>
  </si>
  <si>
    <t>((1,0*0,45)*(5,4+1,4+8,7+1,1+0,7+9,15+2,2+40,3+12,9))*1,8*1,1</t>
  </si>
  <si>
    <t>72,928*2 "Přepočtené koeficientem množství</t>
  </si>
  <si>
    <t>721</t>
  </si>
  <si>
    <t>Zdravotechnika - vnitřní kanalizace</t>
  </si>
  <si>
    <t>721241102.TPS</t>
  </si>
  <si>
    <t>Lapač střešních splavenin gajgr z litiny DN 125</t>
  </si>
  <si>
    <t>1320485194</t>
  </si>
  <si>
    <t>Práce a dodávky M</t>
  </si>
  <si>
    <t>Trubní vedení</t>
  </si>
  <si>
    <t>871313121</t>
  </si>
  <si>
    <t>Montáž kanalizačního potrubí z PVC těsněné gumovým kroužkem otevřený výkop sklon do 20 % DN 160</t>
  </si>
  <si>
    <t>1449184839</t>
  </si>
  <si>
    <t>28611130</t>
  </si>
  <si>
    <t>trubka kanalizační PVC DN 160x500mm SN4</t>
  </si>
  <si>
    <t>-734747520</t>
  </si>
  <si>
    <t>0,5*12</t>
  </si>
  <si>
    <t>28611131</t>
  </si>
  <si>
    <t>trubka kanalizační PVC DN 160x1000mm SN4</t>
  </si>
  <si>
    <t>-1434718945</t>
  </si>
  <si>
    <t>(5,4+1,4+8,7+1,1+0,7+9,15+2,2+40,3+12,9)*1,1 "délka kanalizace</t>
  </si>
  <si>
    <t>+0,965 "zaokrouhlení</t>
  </si>
  <si>
    <t>-6 "500 mm trubky</t>
  </si>
  <si>
    <t>894811233</t>
  </si>
  <si>
    <t>Revizní šachta z PVC typ pravý/přímý/levý, DN 400/160 tlak 12,5 t hl od 1360 do 1730 mm</t>
  </si>
  <si>
    <t>-1561491234</t>
  </si>
  <si>
    <t>998276101</t>
  </si>
  <si>
    <t>Přesun hmot pro trubní vedení z trub z plastických hmot otevřený výkop</t>
  </si>
  <si>
    <t>-810651114</t>
  </si>
  <si>
    <t>22-M</t>
  </si>
  <si>
    <t>Montáže technologických zařízení pro dopravní stavby</t>
  </si>
  <si>
    <t>220182024</t>
  </si>
  <si>
    <t>Označení optického kabelu nebo spojky HDPE trubky zaměřovacím markerem / dvojicí magnetů</t>
  </si>
  <si>
    <t>578632241</t>
  </si>
  <si>
    <t>SO 04 - Elektroinstalace</t>
  </si>
  <si>
    <t>Soupis:</t>
  </si>
  <si>
    <t>Dopravní projektování spol. s.r.o.</t>
  </si>
  <si>
    <t>OST - Ostatní</t>
  </si>
  <si>
    <t>1320010031R</t>
  </si>
  <si>
    <t>Pokládka výstražné folie ve stávající kabelové trase</t>
  </si>
  <si>
    <t>R</t>
  </si>
  <si>
    <t>-400513813</t>
  </si>
  <si>
    <t>7592700650</t>
  </si>
  <si>
    <t>Upozorňovadla, značky Ostatní Fólie výstražná červená š20cm (HM0673909992020)</t>
  </si>
  <si>
    <t>1015816660</t>
  </si>
  <si>
    <t>OST</t>
  </si>
  <si>
    <t>Ostatní</t>
  </si>
  <si>
    <t>7493171012</t>
  </si>
  <si>
    <t>Demontáž osvětlovacích stožárů výšky přes 6 do 14 m</t>
  </si>
  <si>
    <t>Sborník UOŽI 01 2022</t>
  </si>
  <si>
    <t>512</t>
  </si>
  <si>
    <t>-1896481518</t>
  </si>
  <si>
    <t>7492756040</t>
  </si>
  <si>
    <t>Pomocné práce pro montáž kabelů zatažení kabelů do chráničky do 4 kg/m</t>
  </si>
  <si>
    <t>894077330</t>
  </si>
  <si>
    <t>7491100220</t>
  </si>
  <si>
    <t>Trubková vedení Ohebné elektroinstalační trubky KOPOFLEX  90 rudá</t>
  </si>
  <si>
    <t>128</t>
  </si>
  <si>
    <t>637691711</t>
  </si>
  <si>
    <t>7491100490</t>
  </si>
  <si>
    <t>Trubková vedení Kovové elektroinstalační trubky 6036 ZNM pr.36 panc.se záv.</t>
  </si>
  <si>
    <t>-2094514907</t>
  </si>
  <si>
    <t>7491652010</t>
  </si>
  <si>
    <t>Montáž vnějšího uzemnění uzemňovacích vodičů v zemi z pozinkované oceli (FeZn) do 120 mm2</t>
  </si>
  <si>
    <t>-40407738</t>
  </si>
  <si>
    <t>7491600190</t>
  </si>
  <si>
    <t>Uzemnění Vnější Uzemňovací vedení v zemi, kruhovým vodičem FeZn do D=10 mm</t>
  </si>
  <si>
    <t>1569542743</t>
  </si>
  <si>
    <t>7491651048</t>
  </si>
  <si>
    <t>Montáž vnitřního uzemnění ostatní ekvipotenciální svorkovnice do 6 x 16 mm2, krytá</t>
  </si>
  <si>
    <t>-1186008447</t>
  </si>
  <si>
    <t>7491600110</t>
  </si>
  <si>
    <t>Uzemnění Vnitřní Svorka OBO 1801 ekvipotenciální</t>
  </si>
  <si>
    <t>159794797</t>
  </si>
  <si>
    <t>7494152020</t>
  </si>
  <si>
    <t>Montáž prázdných rozvodnic plastových nebo oceloplechových min. IP 55, třída izolace II, rozměru š 500-800 mm, v 500-1 500 mm</t>
  </si>
  <si>
    <t>-750275358</t>
  </si>
  <si>
    <t>7494000348</t>
  </si>
  <si>
    <t>Rozvodnicové a rozváděčové skříně Distri Rozvodnicové skříně DistriTon Oceloplechové rozvodnicové skříně (IP30) Nástěnné pro nástěnnou montáž, neprůhledné dveře, počet řad 4, počet modulů v řadě 24, krytí IP30, PE+N, barva RAL7035, materiál: ocel-plech</t>
  </si>
  <si>
    <t>948468320</t>
  </si>
  <si>
    <t>7494351032</t>
  </si>
  <si>
    <t>Montáž jističů (do 10 kA) třípólových přes 20 do 63 A</t>
  </si>
  <si>
    <t>794813708</t>
  </si>
  <si>
    <t>7494003392</t>
  </si>
  <si>
    <t>Modulární přístroje Jističe do 80 A; 10 kA 3-pólové In 32 A, Ue AC 230/400 V / DC 216 V, charakteristika B, 3pól, Icn 10 kA</t>
  </si>
  <si>
    <t>1546453168</t>
  </si>
  <si>
    <t>7494351030</t>
  </si>
  <si>
    <t>Montáž jističů (do 10 kA) třípólových do 20 A</t>
  </si>
  <si>
    <t>-1799725544</t>
  </si>
  <si>
    <t>7494003388</t>
  </si>
  <si>
    <t>Modulární přístroje Jističe do 80 A; 10 kA 3-pólové In 20 A, Ue AC 230/400 V / DC 216 V, charakteristika B, 3pól, Icn 10 kA</t>
  </si>
  <si>
    <t>973278972</t>
  </si>
  <si>
    <t>7494003414</t>
  </si>
  <si>
    <t>Modulární přístroje Jističe do 80 A; 10 kA 3-pólové In 6 A, Ue AC 230/400 V / DC 216 V, charakteristika C, 3pól, Icn 10 kA</t>
  </si>
  <si>
    <t>-946561147</t>
  </si>
  <si>
    <t>7494003410</t>
  </si>
  <si>
    <t>Modulární přístroje Jističe do 80 A; 10 kA 3-pólové In 2 A, Ue AC 230/400 V / DC 216 V, charakteristika C, 3pól, Icn 10 kA</t>
  </si>
  <si>
    <t>77431928</t>
  </si>
  <si>
    <t>7494351010</t>
  </si>
  <si>
    <t>Montáž jističů (do 10 kA) jednopólových do 20 A</t>
  </si>
  <si>
    <t>-1972860853</t>
  </si>
  <si>
    <t>7494003124</t>
  </si>
  <si>
    <t>Modulární přístroje Jističe do 80 A; 10 kA 1-pólové In 10 A, Ue AC 230 V / DC 72 V, charakteristika B, 1pól, Icn 10 kA</t>
  </si>
  <si>
    <t>990761680</t>
  </si>
  <si>
    <t>7494003156</t>
  </si>
  <si>
    <t>Modulární přístroje Jističe do 80 A; 10 kA 1-pólové In 6 A, Ue AC 230 V / DC 72 V, charakteristika C, 1pól, Icn 10 kA</t>
  </si>
  <si>
    <t>25466824</t>
  </si>
  <si>
    <t>7494003118</t>
  </si>
  <si>
    <t>Modulární přístroje Jističe do 80 A; 10 kA 1-pólové In 2 A, Ue AC 230 V / DC 72 V, charakteristika B, 1pól, Icn 10 kA</t>
  </si>
  <si>
    <t>-2075732186</t>
  </si>
  <si>
    <t>7494752010</t>
  </si>
  <si>
    <t>Montáž svodičů přepětí pro sítě nn - typ 1+2 (třída B+C) pro třífázové sítě</t>
  </si>
  <si>
    <t>-50920190</t>
  </si>
  <si>
    <t>7494004108</t>
  </si>
  <si>
    <t>Modulární přístroje Přepěťové ochrany Kombinované svodiče bleskových proudů a přepětí typ 1+2, Iimp 12,5 kA, Uc AC 335 V, výměnné moduly, se signalizací, varistor, jiskřiště, 3+N-pól</t>
  </si>
  <si>
    <t>1832929296</t>
  </si>
  <si>
    <t>7494450515</t>
  </si>
  <si>
    <t>Montáž proudových chráničů čtyřpólových (10 kA)</t>
  </si>
  <si>
    <t>1265660016</t>
  </si>
  <si>
    <t>7494003824</t>
  </si>
  <si>
    <t>Modulární přístroje Proudové chrániče 10 kA typ AC 4-pólové In 25 A, Ue AC 230/400 V, Idn 30 mA, 4pól, Inc 10 kA, typ AC</t>
  </si>
  <si>
    <t>-1277099979</t>
  </si>
  <si>
    <t>7494450520</t>
  </si>
  <si>
    <t>Montáž proudových chráničů dvoupólových s nadproudovou ochranou (10 kA)</t>
  </si>
  <si>
    <t>719215958</t>
  </si>
  <si>
    <t>7494003982</t>
  </si>
  <si>
    <t>Modulární přístroje Proudové chrániče Proudové chrániče s nadproudovou ochranou 10 kA typ AC In 10 A, Ue AC 230 V, charakteristika B, Idn 30 mA, 1+N-pól, Icn 10 kA, typ AC</t>
  </si>
  <si>
    <t>188960952</t>
  </si>
  <si>
    <t>7494003980</t>
  </si>
  <si>
    <t>Modulární přístroje Proudové chrániče Proudové chrániče s nadproudovou ochranou 10 kA typ AC In 6 A, Ue AC 230 V, charakteristika B, Idn 30 mA, 1+N-pól, Icn 10 kA, typ AC</t>
  </si>
  <si>
    <t>1978176427</t>
  </si>
  <si>
    <t>7494559010</t>
  </si>
  <si>
    <t>Montáž relé modulárního</t>
  </si>
  <si>
    <t>2137994450</t>
  </si>
  <si>
    <t>7494004438</t>
  </si>
  <si>
    <t>Modulární přístroje Spínací přístroje Schodišťové spínače In 16 A, Uc AC 230 V, 1x zapínací kontakt, časový rozsah 3 - 60 min., varování před koncem časování</t>
  </si>
  <si>
    <t>-1474508626</t>
  </si>
  <si>
    <t>7494556010</t>
  </si>
  <si>
    <t>Montáž vzduchových stykačů do 100 A</t>
  </si>
  <si>
    <t>-1231829597</t>
  </si>
  <si>
    <t>7494004272</t>
  </si>
  <si>
    <t>Modulární přístroje Spínací přístroje Instalační stykače AC s manuálním ovládáním In 6 A, Un AC 230 V, 1x zapínací kontakt, 1x rozpínací kontakt, např. pro RSI...</t>
  </si>
  <si>
    <t>1361692234</t>
  </si>
  <si>
    <t>7494651010</t>
  </si>
  <si>
    <t>Montáž ovládacích tlačítek kompletních</t>
  </si>
  <si>
    <t>-564792640</t>
  </si>
  <si>
    <t>7494010090</t>
  </si>
  <si>
    <t>Přístroje pro spínání a ovládání Ovladače, signálky Ovladače Ovládací tlačítko kompletní 1Z, zelené</t>
  </si>
  <si>
    <t>354614488</t>
  </si>
  <si>
    <t>7494010094</t>
  </si>
  <si>
    <t>Přístroje pro spínání a ovládání Ovladače, signálky Ovladače Ovládací tlačítko kompletní 1Z, červené</t>
  </si>
  <si>
    <t>-1116772499</t>
  </si>
  <si>
    <t>7494652010</t>
  </si>
  <si>
    <t>Montáž signálek kompaktních</t>
  </si>
  <si>
    <t>-2112775099</t>
  </si>
  <si>
    <t>7494010108</t>
  </si>
  <si>
    <t>Přístroje pro spínání a ovládání Ovladače, signálky Signálky V zelená 230V</t>
  </si>
  <si>
    <t>-13352540</t>
  </si>
  <si>
    <t>7493656010</t>
  </si>
  <si>
    <t>Montáž zásuvkových skříní venkovních kombinace na stěnu nebo stojinu</t>
  </si>
  <si>
    <t>-2034660140</t>
  </si>
  <si>
    <t>7493600920</t>
  </si>
  <si>
    <t>Kabelové a zásuvkové skříně, elektroměrové rozvaděče Zásuvková skříň kombinace pro upevnění na zeď/stojinu - 2x 230/16A + 1x400V/32A</t>
  </si>
  <si>
    <t>167694419</t>
  </si>
  <si>
    <t>7493600930</t>
  </si>
  <si>
    <t>Kabelové a zásuvkové skříně, elektroměrové rozvaděče Zásuvková skříň Kombinace pro upevnění na zeď/stojinu - 4x 230/16A + 2x400V/32A</t>
  </si>
  <si>
    <t>-1773541516</t>
  </si>
  <si>
    <t>7491253010</t>
  </si>
  <si>
    <t>Montáž přístrojů spínacích instalačních kolébkových velkoplošných vypínačů jednopolových řaz.1, 250 V/10 A, IP20 vč.ovl.krytu a rámečku</t>
  </si>
  <si>
    <t>-935394091</t>
  </si>
  <si>
    <t>1210743</t>
  </si>
  <si>
    <t>SPINAC 3553-23289 B1</t>
  </si>
  <si>
    <t>KS</t>
  </si>
  <si>
    <t>1705276833</t>
  </si>
  <si>
    <t>7491201570</t>
  </si>
  <si>
    <t>Elektroinstalační materiál Spínací přístroje instalační Spínač jednopólový, řazení 1, IP20</t>
  </si>
  <si>
    <t>89788580</t>
  </si>
  <si>
    <t>7491555020</t>
  </si>
  <si>
    <t>Montáž svítidel základních instalačních zářivkových s krytem s 1 zdrojem 1x36 W nebo 1x58 W, IP20</t>
  </si>
  <si>
    <t>60823149</t>
  </si>
  <si>
    <t>7491206260</t>
  </si>
  <si>
    <t>Elektroinstalační materiál Svítidla instalační základní FALCON-158-PX-K, 1x58W</t>
  </si>
  <si>
    <t>-996404995</t>
  </si>
  <si>
    <t>7491206220</t>
  </si>
  <si>
    <t>Elektroinstalační materiál Svítidla instalační základní FALCON-136-PX-K, 1x36W</t>
  </si>
  <si>
    <t>227905120</t>
  </si>
  <si>
    <t>Elektroinstalační</t>
  </si>
  <si>
    <t>Elektroinstalační materiál Svítidla instalační základní FALCON-118-PX-K, 1x18W - kompenzované</t>
  </si>
  <si>
    <t>272368210</t>
  </si>
  <si>
    <t>7491252020</t>
  </si>
  <si>
    <t>Montáž krabic elektroinstalačních, rozvodek - bez zapojení krabice odbočné s víčkem a svorkovnicí</t>
  </si>
  <si>
    <t>1943462293</t>
  </si>
  <si>
    <t>7491201110</t>
  </si>
  <si>
    <t>Elektroinstalační materiál Elektroinstalační krabice a rozvodky Bez zapojení Krabice KP 67x67 přístrojová</t>
  </si>
  <si>
    <t>1575178647</t>
  </si>
  <si>
    <t>7492554010</t>
  </si>
  <si>
    <t>Montáž kabelů 4- a 5-žílových Cu do 16 mm2</t>
  </si>
  <si>
    <t>-97434794</t>
  </si>
  <si>
    <t>7492502030</t>
  </si>
  <si>
    <t>Kabely, vodiče, šňůry Cu - nn Kabel silový 4 a 5-žílový Cu, plastová izolace CYKY 5J6 (5Cx6)</t>
  </si>
  <si>
    <t>-1043115207</t>
  </si>
  <si>
    <t>7492502020</t>
  </si>
  <si>
    <t>Kabely, vodiče, šňůry Cu - nn Kabel silový 4 a 5-žílový Cu, plastová izolace CYKY 5J4 (5Cx4)</t>
  </si>
  <si>
    <t>1272177947</t>
  </si>
  <si>
    <t>7492502050</t>
  </si>
  <si>
    <t>Kabely, vodiče, šňůry Cu - nn Kabel silový 4 a 5-žílový Cu, plastová izolace CYKY 5J1,5 (5Cx1,5)</t>
  </si>
  <si>
    <t>311868236</t>
  </si>
  <si>
    <t>7492553010</t>
  </si>
  <si>
    <t>Montáž kabelů 2- a 3-žílových Cu do 16 mm2</t>
  </si>
  <si>
    <t>-1144639513</t>
  </si>
  <si>
    <t>7492501760</t>
  </si>
  <si>
    <t>Kabely, vodiče, šňůry Cu - nn Kabel silový 2 a 3-žílový Cu, plastová izolace CYKY 3J1,5  (3Cx 1,5)</t>
  </si>
  <si>
    <t>-1882251915</t>
  </si>
  <si>
    <t>7492501680</t>
  </si>
  <si>
    <t>Kabely, vodiče, šňůry Cu - nn Kabel silový 2 a 3-žílový Cu, plastová izolace CYKY 2Ax1,5</t>
  </si>
  <si>
    <t>306196982</t>
  </si>
  <si>
    <t>7492552010</t>
  </si>
  <si>
    <t>Montáž kabelů jednožílových Cu do 35 mm2</t>
  </si>
  <si>
    <t>-1750157454</t>
  </si>
  <si>
    <t>7492500330</t>
  </si>
  <si>
    <t>Kabely, vodiče, šňůry Cu - nn Vodič jednožílový Cu, plastová izolace H07V-U 4 zž (CY)</t>
  </si>
  <si>
    <t>1295524739</t>
  </si>
  <si>
    <t>7492500880</t>
  </si>
  <si>
    <t>Kabely, vodiče, šňůry Cu - nn Vodič jednožílový Cu, plastová izolace H07V-K 16 žz (CYA)</t>
  </si>
  <si>
    <t>1881879155</t>
  </si>
  <si>
    <t>7492751020</t>
  </si>
  <si>
    <t>Montáž ukončení kabelů nn v rozvaděči nebo na přístroji izolovaných s označením 2 - 5-ti žílových do 2,5 mm2</t>
  </si>
  <si>
    <t>787203333</t>
  </si>
  <si>
    <t>7492751022</t>
  </si>
  <si>
    <t>Montáž ukončení kabelů nn v rozvaděči nebo na přístroji izolovaných s označením 2 - 5-ti žílových do 25 mm2</t>
  </si>
  <si>
    <t>1307144115</t>
  </si>
  <si>
    <t>7491454010</t>
  </si>
  <si>
    <t>Montáž drátěných kabelových roštů výšky 60 mm, šířky 75 mm</t>
  </si>
  <si>
    <t>-854796115</t>
  </si>
  <si>
    <t>7491207950</t>
  </si>
  <si>
    <t>Elektroinstalační materiál Kabelové rošty drátěné 60x60 EZ</t>
  </si>
  <si>
    <t>895464070</t>
  </si>
  <si>
    <t>7491453010</t>
  </si>
  <si>
    <t>Montáž pozinkovaných kabelových roštů délky 3 m, šířky do 600 mm</t>
  </si>
  <si>
    <t>-2054735121</t>
  </si>
  <si>
    <t>7491209930</t>
  </si>
  <si>
    <t>Elektroinstalační materiál Kabelové žlaby plechové, pozinkované MARS EKO 62/50 5101</t>
  </si>
  <si>
    <t>1295843485</t>
  </si>
  <si>
    <t>7491152010</t>
  </si>
  <si>
    <t>Montáž trubek pevných elektroinstalačních tuhých z PVC uložených pevně na povrchu, volně nebo pod omítkou průměru do 40 mm</t>
  </si>
  <si>
    <t>-1134066182</t>
  </si>
  <si>
    <t>7491100290</t>
  </si>
  <si>
    <t>Trubková vedení Pevné elektroinstalační trubky 4032 pr.32 750N tm.šedá</t>
  </si>
  <si>
    <t>1940023215</t>
  </si>
  <si>
    <t>7491151010</t>
  </si>
  <si>
    <t>Montáž trubek ohebných elektroinstalačních hladkých z PVC uložených volně nebo pod omítkou průměru do 50 mm</t>
  </si>
  <si>
    <t>2126267443</t>
  </si>
  <si>
    <t>7491100020</t>
  </si>
  <si>
    <t>Trubková vedení Ohebné elektroinstalační trubky 1416/1 pr.16 320N MONOFLEX</t>
  </si>
  <si>
    <t>968138388</t>
  </si>
  <si>
    <t>7498457010</t>
  </si>
  <si>
    <t>Měření intenzity osvětlení instalovaného v rozsahu 1 000 m2 zjišťované plochy</t>
  </si>
  <si>
    <t>-213266043</t>
  </si>
  <si>
    <t>7498150510</t>
  </si>
  <si>
    <t>Vyhotovení výchozí revizní zprávy pro opravné práce pro objem investičních nákladů do 100 000 Kč</t>
  </si>
  <si>
    <t>902881287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</si>
  <si>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</si>
  <si>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</si>
  <si>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1946109816</t>
  </si>
  <si>
    <t>7498351010</t>
  </si>
  <si>
    <t>Vydání průkazu způsobilosti pro funkční celek, provizorní stav</t>
  </si>
  <si>
    <t>216666597</t>
  </si>
  <si>
    <t>75</t>
  </si>
  <si>
    <t>7491653010</t>
  </si>
  <si>
    <t>Montáž hromosvodného vedení svodových vodičů průměru do 10 mm z pozinkované oceli (FeZn) nebo měděného (Cu) s podpěrami</t>
  </si>
  <si>
    <t>1021345459</t>
  </si>
  <si>
    <t>76</t>
  </si>
  <si>
    <t>7491600550</t>
  </si>
  <si>
    <t>Uzemnění Hromosvodné vedení Drát uzem. AL pr.8 AlMgSi měkký</t>
  </si>
  <si>
    <t>kg</t>
  </si>
  <si>
    <t>-1010344538</t>
  </si>
  <si>
    <t>77</t>
  </si>
  <si>
    <t>7491600520</t>
  </si>
  <si>
    <t>Uzemnění Hromosvodné vedení Drát uzem. FeZn pozink. pr.10</t>
  </si>
  <si>
    <t>-1335014902</t>
  </si>
  <si>
    <t>78</t>
  </si>
  <si>
    <t>7491601250</t>
  </si>
  <si>
    <t>Uzemnění Hromosvodné vedení Podpěra PV 23</t>
  </si>
  <si>
    <t>-2088929215</t>
  </si>
  <si>
    <t>79</t>
  </si>
  <si>
    <t>7491600700</t>
  </si>
  <si>
    <t>Uzemnění Hromosvodné vedení Tyč JR 1,0 (JP10) jímací</t>
  </si>
  <si>
    <t>-1860254339</t>
  </si>
  <si>
    <t>80</t>
  </si>
  <si>
    <t>7491601650</t>
  </si>
  <si>
    <t>Uzemnění Hromosvodné vedení Svorka SU FeZn</t>
  </si>
  <si>
    <t>-1619692928</t>
  </si>
  <si>
    <t>81</t>
  </si>
  <si>
    <t>7491601360</t>
  </si>
  <si>
    <t>Uzemnění Hromosvodné vedení Svorka SO a</t>
  </si>
  <si>
    <t>-449346753</t>
  </si>
  <si>
    <t>82</t>
  </si>
  <si>
    <t>7491601520</t>
  </si>
  <si>
    <t>Uzemnění Hromosvodné vedení Svorka ST s páskem nerez.</t>
  </si>
  <si>
    <t>570698013</t>
  </si>
  <si>
    <t>83</t>
  </si>
  <si>
    <t>7593505270</t>
  </si>
  <si>
    <t>Montáž kabelového označníku Ball Marker</t>
  </si>
  <si>
    <t>-2073048796</t>
  </si>
  <si>
    <t>84</t>
  </si>
  <si>
    <t>7593501810</t>
  </si>
  <si>
    <t>Trasy kabelového vedení Lokátory a markery Ball Marker 1402-XR, červený energetika</t>
  </si>
  <si>
    <t>-1581657298</t>
  </si>
  <si>
    <t>SO 04 - ZP - Zemní práce</t>
  </si>
  <si>
    <t xml:space="preserve">    46-M - Zemní práce při extr.mont.pracích</t>
  </si>
  <si>
    <t>132212601</t>
  </si>
  <si>
    <t>Hloubení rýh š do 800 mm vedle kolejí ručně do 2 m3 v hornině třídy těžitelnosti I skupiny 3</t>
  </si>
  <si>
    <t>-1506189259</t>
  </si>
  <si>
    <t>174102101</t>
  </si>
  <si>
    <t>Zásyp jam, šachet a rýh do 30 m3 sypaninou se zhutněním při překopech inženýrských sítí</t>
  </si>
  <si>
    <t>-1598862556</t>
  </si>
  <si>
    <t>10*0,35*0,8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</si>
  <si>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</si>
  <si>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</si>
  <si>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</si>
  <si>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</si>
  <si>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</si>
  <si>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-1117109264</t>
  </si>
  <si>
    <t>460080112</t>
  </si>
  <si>
    <t>Bourání základu betonového při elektromontážích</t>
  </si>
  <si>
    <t>960317959</t>
  </si>
  <si>
    <t>SO 05 - Demolice krytého stání</t>
  </si>
  <si>
    <t xml:space="preserve">    9 - Ostatní konstrukce a práce, bourání</t>
  </si>
  <si>
    <t xml:space="preserve">    997 - Přesun sutě</t>
  </si>
  <si>
    <t>1121510_01</t>
  </si>
  <si>
    <t>Volné kácení stromů s rozřezáním a odvětvením D kmene do 1600 mm</t>
  </si>
  <si>
    <t>1907701052</t>
  </si>
  <si>
    <t>1121510_02</t>
  </si>
  <si>
    <t>Volné kácení stromů s rozřezáním a odvětvením D kmene do 2500 mm</t>
  </si>
  <si>
    <t>-1426237509</t>
  </si>
  <si>
    <t>112151011</t>
  </si>
  <si>
    <t>Volné kácení stromů s rozřezáním a odvětvením D kmene přes 100 do 200 mm</t>
  </si>
  <si>
    <t>-562940606</t>
  </si>
  <si>
    <t>112151014</t>
  </si>
  <si>
    <t>Volné kácení stromů s rozřezáním a odvětvením D kmene přes 400 do 500 mm</t>
  </si>
  <si>
    <t>2095537404</t>
  </si>
  <si>
    <t>112151016</t>
  </si>
  <si>
    <t>Volné kácení stromů s rozřezáním a odvětvením D kmene přes 600 do 700 mm</t>
  </si>
  <si>
    <t>2081572134</t>
  </si>
  <si>
    <t>112151017</t>
  </si>
  <si>
    <t>Volné kácení stromů s rozřezáním a odvětvením D kmene přes 700 do 800 mm</t>
  </si>
  <si>
    <t>1512217543</t>
  </si>
  <si>
    <t>112151022</t>
  </si>
  <si>
    <t>Volné kácení stromů s rozřezáním a odvětvením D kmene přes 1200 do 1300 mm</t>
  </si>
  <si>
    <t>-1028527583</t>
  </si>
  <si>
    <t>1122011_001</t>
  </si>
  <si>
    <t>Odstranění pařezů D do 1,6 m v rovině a svahu 1:5 s odklizením do 20 m a zasypáním jámy</t>
  </si>
  <si>
    <t>2012960884</t>
  </si>
  <si>
    <t>1122011_002</t>
  </si>
  <si>
    <t>Odstranění pařezů D do 2,5 m v rovině a svahu 1:5 s odklizením do 20 m a zasypáním jámy</t>
  </si>
  <si>
    <t>-1358641044</t>
  </si>
  <si>
    <t>112201111</t>
  </si>
  <si>
    <t>Odstranění pařezů D do 0,2 m v rovině a svahu do 1:5 s odklizením do 20 m a zasypáním jámy</t>
  </si>
  <si>
    <t>-1330367755</t>
  </si>
  <si>
    <t>112201114</t>
  </si>
  <si>
    <t>Odstranění pařezů D přes 0,4 do 0,5 m v rovině a svahu do 1:5 s odklizením do 20 m a zasypáním jámy</t>
  </si>
  <si>
    <t>100920165</t>
  </si>
  <si>
    <t>112201116</t>
  </si>
  <si>
    <t>Odstranění pařezů D přes 0,6 do 0,7 m v rovině a svahu do 1:5 s odklizením do 20 m a zasypáním jámy</t>
  </si>
  <si>
    <t>1303737001</t>
  </si>
  <si>
    <t>112201117</t>
  </si>
  <si>
    <t>Odstranění pařezů D přes 0,7 do 0,8 m v rovině a svahu do 1:5 s odklizením do 20 m a zasypáním jámy</t>
  </si>
  <si>
    <t>-531493041</t>
  </si>
  <si>
    <t>112201122</t>
  </si>
  <si>
    <t>Odstranění pařezů D přes 1,2 do 1,3 m v rovině a svahu do 1:5 s odklizením do 20 m a zasypáním jámy</t>
  </si>
  <si>
    <t>-80961118</t>
  </si>
  <si>
    <t>-780583871</t>
  </si>
  <si>
    <t>(1,6*1,0*1,2)*14*1,2</t>
  </si>
  <si>
    <t>Ostatní konstrukce a práce, bourání</t>
  </si>
  <si>
    <t>981332111</t>
  </si>
  <si>
    <t>Demolice ocelových konstrukcí hal, technologických zařízení apod.</t>
  </si>
  <si>
    <t>-1702801998</t>
  </si>
  <si>
    <t>(36,5*3,12*5,0)*2/1000 "opláštění střechy</t>
  </si>
  <si>
    <t>(36,3*2,4*5,0+6,0*0,82*5,0)*2/1000 "oplástění stěn</t>
  </si>
  <si>
    <t>1416,05*7,5/1000 "nosná OK</t>
  </si>
  <si>
    <t>(34,0*2,0+48*3,5)*1,25/1000 "oplocení</t>
  </si>
  <si>
    <t>981513114</t>
  </si>
  <si>
    <t>Demolice konstrukcí objektů z betonu železového těžkou mechanizací</t>
  </si>
  <si>
    <t>-605324080</t>
  </si>
  <si>
    <t>(1,6*1,0*0,6)*14*1,2 "první stupeň patek</t>
  </si>
  <si>
    <t>(0,8*0,6*0,6)*14*1,2 "druhý stupeň patek</t>
  </si>
  <si>
    <t>997</t>
  </si>
  <si>
    <t>Přesun sutě</t>
  </si>
  <si>
    <t>997006007</t>
  </si>
  <si>
    <t>Drcení stavebního odpadu ze zdiva z betonu železového s dopravou do 100 m a naložením</t>
  </si>
  <si>
    <t>1034818809</t>
  </si>
  <si>
    <t>997006512</t>
  </si>
  <si>
    <t>Vodorovné doprava suti s naložením a složením na skládku přes 100 m do 1 km</t>
  </si>
  <si>
    <t>1658123086</t>
  </si>
  <si>
    <t>997006519</t>
  </si>
  <si>
    <t>Příplatek k vodorovnému přemístění suti na skládku ZKD 1 km přes 1 km</t>
  </si>
  <si>
    <t>1246508097</t>
  </si>
  <si>
    <t>997006551</t>
  </si>
  <si>
    <t>Hrubé urovnání suti na skládce bez zhutnění</t>
  </si>
  <si>
    <t>-1250405852</t>
  </si>
  <si>
    <t>997013602</t>
  </si>
  <si>
    <t>Poplatek za uložení na skládce (skládkovné) stavebního odpadu železobetonového kód odpadu 17 01 01</t>
  </si>
  <si>
    <t>166219289</t>
  </si>
  <si>
    <t>PS 01 - Vzduchotechnika</t>
  </si>
  <si>
    <t>HZS421a</t>
  </si>
  <si>
    <t>Revize nově osazeného VZT zařízení</t>
  </si>
  <si>
    <t>hod</t>
  </si>
  <si>
    <t>-1531125177</t>
  </si>
  <si>
    <t>M001</t>
  </si>
  <si>
    <t xml:space="preserve">D+M, M1- MOTROVÝ POHON ROLOVACÍCH VRAT - ŘETĚZOVÝ POHON S MOTOREM 3x 400V AC, MAX. 1,1kW_x000D_
</t>
  </si>
  <si>
    <t>-2106069739</t>
  </si>
  <si>
    <t>M002</t>
  </si>
  <si>
    <t xml:space="preserve">D+M, M2-M5	-  STŘEŠNÍ RADIÁLNÍ VENTILÁTOR IP55, TEPLOTA MAX. +200°C, HORIZONTÁLNÍ VÝSTUP, PRŮTOK 1000m3/h/100Pa, MOTOR 4POL,_x000D_
	400VAC, 130W, 0,35A_x000D_
</t>
  </si>
  <si>
    <t>-1573223301</t>
  </si>
  <si>
    <t>M003</t>
  </si>
  <si>
    <t xml:space="preserve">D+M, JBR - VOLNÁ PŘÍRUBA PRO POTRUBÍ SPIRO 250mm_x000D_
</t>
  </si>
  <si>
    <t>2146112195</t>
  </si>
  <si>
    <t>M004</t>
  </si>
  <si>
    <t>D+M, JBS - MONTÁŽNÍ PODSTAVEC PRO ŠIKMÉ STŘECHY, ÚPRAVA PRO TRAPÉZOVÝ PROFIL</t>
  </si>
  <si>
    <t>-1180431287</t>
  </si>
  <si>
    <t>M005</t>
  </si>
  <si>
    <t xml:space="preserve">D+M, MSK -  ŠKRTÍCÍ KLAPKA S RUČNÍM OVLÁDÁNÍM A ARETACÍ, 250mm_x000D_
</t>
  </si>
  <si>
    <t>537729250</t>
  </si>
  <si>
    <t>M006</t>
  </si>
  <si>
    <t>D+M, SG - OCHRANNÁ MŘÍŽKA PRO POTRUBÍ 250mm</t>
  </si>
  <si>
    <t>926457110</t>
  </si>
  <si>
    <t>M007</t>
  </si>
  <si>
    <t>D+M, S250 - VZDUCHOTECHNICKÉ  POTRUBÍ, 250mm</t>
  </si>
  <si>
    <t>1615598418</t>
  </si>
  <si>
    <t>M008</t>
  </si>
  <si>
    <t xml:space="preserve">D+M, PROL - PŘECHOD OSOVÝ KRÁTKÝ 250/100mm_x000D_
</t>
  </si>
  <si>
    <t>775763353</t>
  </si>
  <si>
    <t>M010</t>
  </si>
  <si>
    <t xml:space="preserve">D+M, SF100 - OHEBNÁ HADICE PRO VZDUCH S TEPELNOU IZOLACÍ, TEPLOTA -30 AŽ +200°C, d = 100mm_x000D_
</t>
  </si>
  <si>
    <t>1919618670</t>
  </si>
  <si>
    <t>M011</t>
  </si>
  <si>
    <t xml:space="preserve">D+M, SR - NÁUSTEK NA VÝFUK_x000D_
</t>
  </si>
  <si>
    <t>-527984276</t>
  </si>
  <si>
    <t>M029</t>
  </si>
  <si>
    <t>D+M, SP - SACÍ POTRUBÍ - HLINÍKOVÉ DĚLENÉ, OVÁLNÝ TVAR, ZAVĚŠENÉ NA ZÁVĚSECH NA OK_x000D_
, včetně závěsů</t>
  </si>
  <si>
    <t>971326247</t>
  </si>
  <si>
    <t>M031</t>
  </si>
  <si>
    <t xml:space="preserve">D+M, MZ- MOBILNÍ ZÁVĚS POTRUBÍ_x000D_
</t>
  </si>
  <si>
    <t>-644851839</t>
  </si>
  <si>
    <t>M032</t>
  </si>
  <si>
    <t>D+M, PM - PRYŽOVÁ TĚSNÍCÍ MANŽETA_x000D_
 NA SACÍ POTRUBÍ</t>
  </si>
  <si>
    <t>-593845374</t>
  </si>
  <si>
    <t>PS 02 - Poplachový zabezpečovací a tísňový systém</t>
  </si>
  <si>
    <t>75O512</t>
  </si>
  <si>
    <t>EZS, ÚSTŘEDNA DO 96 ZÓN</t>
  </si>
  <si>
    <t>OTKSP</t>
  </si>
  <si>
    <t>75O51X</t>
  </si>
  <si>
    <t>EZS, ÚSTŘEDNA - MONTÁŽ</t>
  </si>
  <si>
    <t>75O5J1</t>
  </si>
  <si>
    <t>EZS, KOMUNIKAČNÍ ROZHRANÍ PRO INTEGRACI DO PROGRAMU TŘETÍCH STRAN TCP/IP</t>
  </si>
  <si>
    <t>75O5J2</t>
  </si>
  <si>
    <t>EZS, KOMUNIKAČNÍ ROZHRANÍ PRO MONITORING, SPRÁVU UŽIVATELŮ A KONFIGURACI TCP/IP</t>
  </si>
  <si>
    <t>75O5JX</t>
  </si>
  <si>
    <t>EZS, KOMUNIKAČNÍ ROZHRANÍ - MONTÁŽ</t>
  </si>
  <si>
    <t>75O552</t>
  </si>
  <si>
    <t>EZS, KONCENTRÁTOR 8 ZÓN + 4 PGM VÝSTUPY V KOVOVÉM KRYTU</t>
  </si>
  <si>
    <t>75O55X</t>
  </si>
  <si>
    <t>EZS, KONCENTRÁTOR - MONTÁŽ</t>
  </si>
  <si>
    <t>75O5J3</t>
  </si>
  <si>
    <t>EZS, KOMUNIKAČNÍ ROZHRANÍ - MODUL GSM</t>
  </si>
  <si>
    <t>75O574</t>
  </si>
  <si>
    <t>EZS, MAGNETICKÝ KONTAKT HLINÍKOVÝ - TĚŽKÉ PROVEDENÍ</t>
  </si>
  <si>
    <t>75O573</t>
  </si>
  <si>
    <t>EZS, MAGNETICKÝ KONTAKT HLINÍKOVÝ - LEHKÉ PROVEDENÍ</t>
  </si>
  <si>
    <t>75O57X</t>
  </si>
  <si>
    <t>EZS, MAGNETICKÝ KONTAKT - MONTÁŽ</t>
  </si>
  <si>
    <t>75O592</t>
  </si>
  <si>
    <t>EZS, PROSTOROVÝ DETEKTOR DUÁLNÍ</t>
  </si>
  <si>
    <t>75O59X</t>
  </si>
  <si>
    <t>EZS, PROSTOROVÝ DETEKTOR - MONTÁŽ</t>
  </si>
  <si>
    <t>75O1B1R</t>
  </si>
  <si>
    <t>EZS, HLÁSIČ TLAČÍTKOVÝ - LEHKÉ PROVEDENÍ</t>
  </si>
  <si>
    <t>OTSKP</t>
  </si>
  <si>
    <t>75O1BXR</t>
  </si>
  <si>
    <t>EZS, HLÁSIČ - MONTÁŽ</t>
  </si>
  <si>
    <t>75O5M2</t>
  </si>
  <si>
    <t>EZS, SIRÉNA S MAJÁKEM VENKOVNÍ</t>
  </si>
  <si>
    <t>75O5MX</t>
  </si>
  <si>
    <t>EZS, SIRÉNA - MONTÁŽ</t>
  </si>
  <si>
    <t>75O543</t>
  </si>
  <si>
    <t>EZS, KLÁVESNICE - LCD DISPLEJ S VESTAVĚNOU BEZKONTAKTNÍ ČTEČKOU KARET</t>
  </si>
  <si>
    <t>75O54X</t>
  </si>
  <si>
    <t>EZS, KLÁVESNICE - MONTÁŽ</t>
  </si>
  <si>
    <t>75O5K1</t>
  </si>
  <si>
    <t>EZS, PŘEPĚŤOVÁ OCHRANA SBĚRNICE</t>
  </si>
  <si>
    <t>75O5KX</t>
  </si>
  <si>
    <t>EZS, PŘEPĚŤOVÁ OCHRANA SBĚRNICE - MONTÁŽ</t>
  </si>
  <si>
    <t>75J321</t>
  </si>
  <si>
    <t>KABEL SDĚLOVACÍ PRO STRUKTUROVANOU KABELÁŽ FTP/STP</t>
  </si>
  <si>
    <t>KMPÁR</t>
  </si>
  <si>
    <t>75J32X</t>
  </si>
  <si>
    <t>KABEL SDĚLOVACÍ PRO STRUKTUROVANOU KABELÁŽ FTP/STP - MONTÁŽ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</si>
  <si>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</si>
  <si>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</si>
  <si>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</si>
  <si>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</si>
  <si>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703412</t>
  </si>
  <si>
    <t>ELEKTROINSTALAČNÍ TRUBKA PLASTOVÁ VČETNĚ UPEVNĚNÍ A PŘÍSLUŠENSTVÍ DN PRŮMĚRU PŘES 25 DO 40 MM</t>
  </si>
  <si>
    <t>703722</t>
  </si>
  <si>
    <t>KABELOVÁ PŘÍCHYTKA PRO ROZSAH UPNUTÍ OD 26 DO 50 MM</t>
  </si>
  <si>
    <t>75O5O1</t>
  </si>
  <si>
    <t>EZS, ŠKOLENÍ A ZÁCVIK PERSONÁLU OBSLUHUJÍCÍHO ZAŘÍZENÍ EZS</t>
  </si>
  <si>
    <t>75O5O2</t>
  </si>
  <si>
    <t>EZS, ZÁVĚREČNÉ OŽIVENÍ, NASTAVENÍ A FUNKČNÍ ODZKOUŠENÍ ZAŘÍZENÍ EZS</t>
  </si>
  <si>
    <t>75O5O3</t>
  </si>
  <si>
    <t>EZS, PŘEZKOUŠENÍ ÚSTŘEDNY EZS</t>
  </si>
  <si>
    <t>75O5O4</t>
  </si>
  <si>
    <t>EZS, UVEDENÍ ÚSTŘEDNY EZS DO TRVALÉHO PROVOZU</t>
  </si>
  <si>
    <t>75O5O5</t>
  </si>
  <si>
    <t>EZS, REVIZE ÚSTŘEDNY EZS</t>
  </si>
  <si>
    <t>703752R</t>
  </si>
  <si>
    <t>PROTIPOŽÁRNÍ UCPÁVKA STĚNOU/STROPEM, TL DO 50CM, DO EI 90 MIN. (dle technické zprávy a PBŘ)</t>
  </si>
  <si>
    <t>75O1E8R</t>
  </si>
  <si>
    <t>EZS, PROVOZNÍ KNIHA</t>
  </si>
  <si>
    <t>747301</t>
  </si>
  <si>
    <t>PROVEDENÍ PROHLÍDKY A ZKOUŠKY PRÁVNICKOU OSOBOU, VYDÁNÍ PRŮKAZU ZPŮSOBILOSTI</t>
  </si>
  <si>
    <t>22000017R</t>
  </si>
  <si>
    <t>Úprava provozní dokumentace - dle technické zprávy</t>
  </si>
  <si>
    <t>22000019R</t>
  </si>
  <si>
    <t>Dozor správce zařízení - dle technické zprávy</t>
  </si>
  <si>
    <t>PS 03 - Kamerový systém</t>
  </si>
  <si>
    <t>75L421</t>
  </si>
  <si>
    <t>KAMERA DIGITÁLNÍ (IP) PEVNÁ</t>
  </si>
  <si>
    <t>75L42X</t>
  </si>
  <si>
    <t>KAMERA DIGITÁLNÍ (IP) - MONTÁŽ</t>
  </si>
  <si>
    <t>75L451</t>
  </si>
  <si>
    <t>KAMEROVÝ SERVER - ZÁZNAMOVÉ ZAŘÍZENÍ, DO 8 KAMER (HW, SW, LICENCE)</t>
  </si>
  <si>
    <t>75L45WR1</t>
  </si>
  <si>
    <t>KAMEROVÝ SERVER - DOPLNĚNÍ ZÁZNAMOVÉHO ZAŘÍZENÍ (LICENCE PRO KAMERU)</t>
  </si>
  <si>
    <t>75L45W</t>
  </si>
  <si>
    <t>KAMEROVÝ SERVER - DOPLNĚNÍ ZÁZNAMOVÉHO ZAŘÍZENÍ (HW, SW, LICENCE)</t>
  </si>
  <si>
    <t>75L456</t>
  </si>
  <si>
    <t>KAMEROVÝ SERVER - HDD DO 2 TB, PRO PROVOZ 24/7</t>
  </si>
  <si>
    <t>75L45X</t>
  </si>
  <si>
    <t>KAMEROVÝ SERVER - MONTÁŽ</t>
  </si>
  <si>
    <t>75M824R</t>
  </si>
  <si>
    <t>SWITCH ETHERNET L2 DO 12 PORTŮ, PRŮMYSLOVÉ PROVEDENÍ</t>
  </si>
  <si>
    <t>Poznámka k položce:_x000D_
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</si>
  <si>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75M85X</t>
  </si>
  <si>
    <t>MEDIAKONVERTOR - MONTÁŽ</t>
  </si>
  <si>
    <t>75M866</t>
  </si>
  <si>
    <t>PŘEVODNÍK - SFP</t>
  </si>
  <si>
    <t>75M824</t>
  </si>
  <si>
    <t>SWITCH ETHERNET L2 24 PORTŮ, POE</t>
  </si>
  <si>
    <t>75M91X</t>
  </si>
  <si>
    <t>DATOVÁ INFRASTRUKTURA LAN, SWITCH ETHERNET L2 - MONTÁŽ</t>
  </si>
  <si>
    <t>75K212</t>
  </si>
  <si>
    <t>NAPÁJECÍ ZDROJ 12 V DC DO 10 A</t>
  </si>
  <si>
    <t>75K21X</t>
  </si>
  <si>
    <t>NAPÁJECÍ ZDROJ 12 V DC - MONTÁŽ</t>
  </si>
  <si>
    <t>75L461</t>
  </si>
  <si>
    <t>KLIENSTKÉ PRACOVIŠTĚ - DODÁVKA</t>
  </si>
  <si>
    <t>75L46X</t>
  </si>
  <si>
    <t>KLIENSTKÉ PRACOVIŠTĚ - MONTÁŽ</t>
  </si>
  <si>
    <t>75K331</t>
  </si>
  <si>
    <t>ZÁLOŽNÍ ZDROJ UPS 230 V DO 3000 VA - DODÁVKA</t>
  </si>
  <si>
    <t>75K33X</t>
  </si>
  <si>
    <t>ZÁLOŽNÍ ZDROJ UPS 230 V DO 3000 VA - MONTÁŽ</t>
  </si>
  <si>
    <t>75L482</t>
  </si>
  <si>
    <t>PŘÍSLUŠENSTVÍ KS - PŘEPĚŤOVÁ OCHRANA PRO KS</t>
  </si>
  <si>
    <t>75L481R</t>
  </si>
  <si>
    <t>Příslušenství KS - IR přísvit</t>
  </si>
  <si>
    <t>Poznámka k položce:_x000D_
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</si>
  <si>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75L48X</t>
  </si>
  <si>
    <t>PŘÍSLUŠENSTVÍ KS - MONTÁŽ</t>
  </si>
  <si>
    <t>75L491</t>
  </si>
  <si>
    <t>ZPROVOZNĚNÍ A NASTAVENÍ KAMERY</t>
  </si>
  <si>
    <t>75L492</t>
  </si>
  <si>
    <t>ZPROVOZNĚNÍ A NASTAVENÍ POHLEDU KAMERY</t>
  </si>
  <si>
    <t>75L48XR1</t>
  </si>
  <si>
    <t>Tabulka "Prostor je střežen kamerovým systém se záznamem" (provedení dle předpisů SŽDC)</t>
  </si>
  <si>
    <t>Poznámka k položce:_x000D_
dle technické zprávy a platných směrnic SŽDC</t>
  </si>
  <si>
    <t>75L493</t>
  </si>
  <si>
    <t>ZPROVOZNĚNÍ A NASTAVENÍ KAMEROVÉHO SYSTÉMU</t>
  </si>
  <si>
    <t>KOMPLET</t>
  </si>
  <si>
    <t>75L494</t>
  </si>
  <si>
    <t>ZPROVOZNĚNÍ A NASTAVENÍ ŠKOLENÍ A ZÁCVIK PERSONÁLU OBSLUHUJÍCÍHO KAMEROVÝ SYSTÉM</t>
  </si>
  <si>
    <t>75L495</t>
  </si>
  <si>
    <t>LICENCE PRO PŘIPOJENÍ KAMERY DO SYSTÉMU</t>
  </si>
  <si>
    <t>Poznámka k položce:_x000D_
1. Položka obsahuje:  – dodávku specifikovaného bloku - SW licenci pro začlenění kamery do systému   – dodávku souvisejícího příslušenství pro specifikovaný blok/zařízení  – dopravu a skladování 2. Položka neobsahuje:  X 3. Způsob měř - dle technické zprávy</t>
  </si>
  <si>
    <t>75L496R</t>
  </si>
  <si>
    <t>PŘIPOJENÍ KAMEROVÉHO SYSTÉMU - KONFIGURAČNÍ PRÁCE</t>
  </si>
  <si>
    <t>75L481</t>
  </si>
  <si>
    <t>PŘÍSLUŠENSTVÍ KS - ROZVODNÁ SKŘÍŇ KS</t>
  </si>
  <si>
    <t>75JB13</t>
  </si>
  <si>
    <t>DATOVÝ ROZVADĚČ 19" 600X600 DO 47 U</t>
  </si>
  <si>
    <t>75JB1X</t>
  </si>
  <si>
    <t>DATOVÝ ROZVADĚČ 19" 600X600 - MONTÁŽ</t>
  </si>
  <si>
    <t>75I811</t>
  </si>
  <si>
    <t>KABEL OPTICKÝ SINGLEMODE DO 12 VLÁKEN</t>
  </si>
  <si>
    <t>KMVLÁKNO</t>
  </si>
  <si>
    <t>75I81X</t>
  </si>
  <si>
    <t>KABEL OPTICKÝ SINGLEMODE - MONTÁŽ</t>
  </si>
  <si>
    <t>75IEF1R</t>
  </si>
  <si>
    <t>OPTICKÝ ROZVADĚČ DO 12 VLÁKEN (do kamerové skříňky)</t>
  </si>
  <si>
    <t>75IEFXR</t>
  </si>
  <si>
    <t>OPTICKÝ ROZVADĚČ - MONTÁŽ</t>
  </si>
  <si>
    <t>Poznámka k položce:_x000D_
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</si>
  <si>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75IEE1</t>
  </si>
  <si>
    <t>OPTICKÝ ROZVADĚČ 19" PROVEDENÍ DO 12 VLÁKEN</t>
  </si>
  <si>
    <t>75IEEX</t>
  </si>
  <si>
    <t>OPTICKÝ ROZVADĚČ 19" PROVEDENÍ - MONTÁŽ</t>
  </si>
  <si>
    <t>75IF91</t>
  </si>
  <si>
    <t>KONSTRUKCE DO SKŘÍNĚ 19" PRO UPEVNĚNÍ ZAŘÍZENÍ</t>
  </si>
  <si>
    <t>75IF9X</t>
  </si>
  <si>
    <t>KONSTRUKCE DO SKŘÍNĚ 19" PRO UPEVNĚNÍ ZAŘÍZENÍ - MONTÁŽ</t>
  </si>
  <si>
    <t>75IH61</t>
  </si>
  <si>
    <t>UKONČENÍ KABELU OPTICKÉHO DO 12 VLÁKEN</t>
  </si>
  <si>
    <t>75IK21</t>
  </si>
  <si>
    <t>MĚŘENÍ KOMPLEXNÍ OPTICKÉHO KABELU</t>
  </si>
  <si>
    <t>VLÁKNO</t>
  </si>
  <si>
    <t>86</t>
  </si>
  <si>
    <t>88</t>
  </si>
  <si>
    <t>90</t>
  </si>
  <si>
    <t>744811</t>
  </si>
  <si>
    <t>PROUDOVÝ CHRÁNIČ DVOUPÓLOVÝ S NADPROUDOVOU OCHRANOU (10 KA) DO 30 MA, DO 25 A</t>
  </si>
  <si>
    <t>703411</t>
  </si>
  <si>
    <t>ELEKTROINSTALAČNÍ TRUBKA PLASTOVÁ VČETNĚ UPEVNĚNÍ A PŘÍSLUŠENSTVÍ DN PRŮMĚRU DO 25 MM</t>
  </si>
  <si>
    <t>96</t>
  </si>
  <si>
    <t>703721</t>
  </si>
  <si>
    <t>KABELOVÁ PŘÍCHYTKA PRO ROZSAH UPNUTÍ DO 25 MM</t>
  </si>
  <si>
    <t>98</t>
  </si>
  <si>
    <t>703213</t>
  </si>
  <si>
    <t>KABELOVÝ ŽLAB NOSNÝ/DRÁTĚNÝ ŽÁROVĚ ZINKOVANÝ VČETNĚ UPEVNĚNÍ A PŘÍSLUŠENSTVÍ SVĚTLÉ ŠÍŘKY PŘES 250 DO 400 MM</t>
  </si>
  <si>
    <t>100</t>
  </si>
  <si>
    <t>75I911</t>
  </si>
  <si>
    <t>OPTOTRUBKA HDPE PRŮMĚRU DO 40 MM</t>
  </si>
  <si>
    <t>102</t>
  </si>
  <si>
    <t>75I91X</t>
  </si>
  <si>
    <t>OPTOTRUBKA HDPE - MONTÁŽ</t>
  </si>
  <si>
    <t>104</t>
  </si>
  <si>
    <t>75I961</t>
  </si>
  <si>
    <t>OPTOTRUBKA - HERMETIZACE ÚSEKU DO 2000 M</t>
  </si>
  <si>
    <t>ÚSEK</t>
  </si>
  <si>
    <t>106</t>
  </si>
  <si>
    <t>75I962</t>
  </si>
  <si>
    <t>OPTOTRUBKA - KALIBRACE</t>
  </si>
  <si>
    <t>108</t>
  </si>
  <si>
    <t>75IA11</t>
  </si>
  <si>
    <t>OPTOTRUBKOVÁ SPOJKA PRŮMĚRU DO 40 MM</t>
  </si>
  <si>
    <t>110</t>
  </si>
  <si>
    <t>75IA1X</t>
  </si>
  <si>
    <t>OPTOTRUBKOVÁ SPOJKA - MONTÁŽ</t>
  </si>
  <si>
    <t>112</t>
  </si>
  <si>
    <t>702511</t>
  </si>
  <si>
    <t>PRŮRAZ ZDIVEM (PŘÍČKOU) ZDĚNÝM TLOUŠŤKY DO 45 CM</t>
  </si>
  <si>
    <t>114</t>
  </si>
  <si>
    <t>11318</t>
  </si>
  <si>
    <t>ODSTRANĚNÍ KRYTU ZPEVNĚNÝCH PLOCH Z DLAŽDIC</t>
  </si>
  <si>
    <t>116</t>
  </si>
  <si>
    <t>587206</t>
  </si>
  <si>
    <t>PŘEDLÁŽDĚNÍ KRYTU Z BETONOVÝCH DLAŽDIC SE ZÁMKEM</t>
  </si>
  <si>
    <t>118</t>
  </si>
  <si>
    <t>132838</t>
  </si>
  <si>
    <t>HLOUBENÍ RÝH ŠÍŘ DO 2M PAŽ I NEPAŽ TŘ. II, ODVOZ DO 20KM</t>
  </si>
  <si>
    <t>120</t>
  </si>
  <si>
    <t>17411</t>
  </si>
  <si>
    <t>ZÁSYP JAM A RÝH ZEMINOU SE ZHUTNĚNÍM</t>
  </si>
  <si>
    <t>122</t>
  </si>
  <si>
    <t>702312</t>
  </si>
  <si>
    <t>ZAKRYTÍ KABELŮ VÝSTRAŽNOU FÓLIÍ ŠÍŘKY PŘES 20 DO 40 CM</t>
  </si>
  <si>
    <t>124</t>
  </si>
  <si>
    <t>702312R1</t>
  </si>
  <si>
    <t>FÓLIE VÝSTRAŽNÁ ŠÍŘKY PŘES 20 DO 40 CM</t>
  </si>
  <si>
    <t>126</t>
  </si>
  <si>
    <t>702411</t>
  </si>
  <si>
    <t>KABELOVÝ PROSTUP DO OBJEKTU PŘES ZÁKLAD ZDĚNÝ SVĚTLÉ ŠÍŘKY DO 100 MM</t>
  </si>
  <si>
    <t>702212</t>
  </si>
  <si>
    <t>KABELOVÁ CHRÁNIČKA ZEMNÍ DN PŘES 100 DO 200 MM</t>
  </si>
  <si>
    <t>130</t>
  </si>
  <si>
    <t>701005</t>
  </si>
  <si>
    <t>VYHLEDÁVACÍ MARKER ZEMNÍ S MOŽNOSTÍ ZÁPISU</t>
  </si>
  <si>
    <t>132</t>
  </si>
  <si>
    <t>134</t>
  </si>
  <si>
    <t>75L3J1</t>
  </si>
  <si>
    <t>ŠÉFMONTÁŽE, ZKOUŠENÍ, OŽIVENÍ, REVIZE KAMEROVÉHO SYSTÉMU</t>
  </si>
  <si>
    <t>136</t>
  </si>
  <si>
    <t>Poznámka k položce:_x000D_
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</si>
  <si>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138</t>
  </si>
  <si>
    <t>701011R</t>
  </si>
  <si>
    <t>Vytyčení trasy - dle technické zprávy</t>
  </si>
  <si>
    <t>140</t>
  </si>
  <si>
    <t>142</t>
  </si>
  <si>
    <t>144</t>
  </si>
  <si>
    <t>701ADCR</t>
  </si>
  <si>
    <t>Geodetické zaměření trasy - dle technické zprávy</t>
  </si>
  <si>
    <t>146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</si>
  <si>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</si>
  <si>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</si>
  <si>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</si>
  <si>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</si>
  <si>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</si>
  <si>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VRN7 - Provozní vlivy</t>
  </si>
  <si>
    <t>VRN1</t>
  </si>
  <si>
    <t>Průzkumné, geodetické a projektové práce</t>
  </si>
  <si>
    <t>010001000</t>
  </si>
  <si>
    <t>kpl</t>
  </si>
  <si>
    <t>012303000</t>
  </si>
  <si>
    <t>Geodetické práce po výstavbě</t>
  </si>
  <si>
    <t>1024</t>
  </si>
  <si>
    <t>1077465842</t>
  </si>
  <si>
    <t>013254000</t>
  </si>
  <si>
    <t>Dokumentace skutečného provedení stavby</t>
  </si>
  <si>
    <t>569429086</t>
  </si>
  <si>
    <t>VRN2</t>
  </si>
  <si>
    <t>Příprava staveniště</t>
  </si>
  <si>
    <t>020001000</t>
  </si>
  <si>
    <t>VRN3</t>
  </si>
  <si>
    <t>Zařízení staveniště</t>
  </si>
  <si>
    <t>030001000</t>
  </si>
  <si>
    <t>"předpokládaná doba výstavby 12 měsíců</t>
  </si>
  <si>
    <t>"WC buňka</t>
  </si>
  <si>
    <t>"staveništní buňka</t>
  </si>
  <si>
    <t>"oplocení, celkem 100m</t>
  </si>
  <si>
    <t>"pojezdové panely, celkem 12ks</t>
  </si>
  <si>
    <t>033103000</t>
  </si>
  <si>
    <t>Připojení energií</t>
  </si>
  <si>
    <t>kp.</t>
  </si>
  <si>
    <t>319308167</t>
  </si>
  <si>
    <t>033203000</t>
  </si>
  <si>
    <t>Energie pro zařízení staveniště</t>
  </si>
  <si>
    <t>kpl.</t>
  </si>
  <si>
    <t>274212355</t>
  </si>
  <si>
    <t>039002000</t>
  </si>
  <si>
    <t>Zrušení zařízení staveniště</t>
  </si>
  <si>
    <t>Kpl.</t>
  </si>
  <si>
    <t>-1550432453</t>
  </si>
  <si>
    <t>VRN6</t>
  </si>
  <si>
    <t>Územní vlivy</t>
  </si>
  <si>
    <t>060001000</t>
  </si>
  <si>
    <t>VRN7</t>
  </si>
  <si>
    <t>Provozní vlivy</t>
  </si>
  <si>
    <t>070001000</t>
  </si>
  <si>
    <t>-1610842166</t>
  </si>
  <si>
    <t>074002000</t>
  </si>
  <si>
    <t>Železniční a městský kolejový provoz</t>
  </si>
  <si>
    <t>1303422730</t>
  </si>
  <si>
    <t>075002000</t>
  </si>
  <si>
    <t>Ochranná pásma</t>
  </si>
  <si>
    <t>537947211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</si>
</sst>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7"/>
  <sheetViews>
    <sheetView showGridLines="0" tabSelected="1" topLeftCell="A4" workbookViewId="0">
      <selection activeCell="AO13" sqref="AO13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2"/>
      <c r="AQ5" s="22"/>
      <c r="AR5" s="20"/>
      <c r="BE5" s="27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9" t="s">
        <v>17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2"/>
      <c r="AQ6" s="22"/>
      <c r="AR6" s="20"/>
      <c r="BE6" s="27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7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5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25</v>
      </c>
      <c r="AO10" s="22"/>
      <c r="AP10" s="22"/>
      <c r="AQ10" s="22"/>
      <c r="AR10" s="20"/>
      <c r="BE10" s="27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28</v>
      </c>
      <c r="AO11" s="22"/>
      <c r="AP11" s="22"/>
      <c r="AQ11" s="22"/>
      <c r="AR11" s="20"/>
      <c r="BE11" s="27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5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30</v>
      </c>
      <c r="AO13" s="22"/>
      <c r="AP13" s="22"/>
      <c r="AQ13" s="22"/>
      <c r="AR13" s="20"/>
      <c r="BE13" s="275"/>
      <c r="BS13" s="17" t="s">
        <v>6</v>
      </c>
    </row>
    <row r="14" spans="1:74">
      <c r="B14" s="21"/>
      <c r="C14" s="22"/>
      <c r="D14" s="22"/>
      <c r="E14" s="280" t="s">
        <v>30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9" t="s">
        <v>27</v>
      </c>
      <c r="AL14" s="22"/>
      <c r="AM14" s="22"/>
      <c r="AN14" s="31" t="s">
        <v>30</v>
      </c>
      <c r="AO14" s="22"/>
      <c r="AP14" s="22"/>
      <c r="AQ14" s="22"/>
      <c r="AR14" s="20"/>
      <c r="BE14" s="27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5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7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75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5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7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75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5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5"/>
    </row>
    <row r="23" spans="1:71" s="1" customFormat="1" ht="16.5" customHeight="1">
      <c r="B23" s="21"/>
      <c r="C23" s="22"/>
      <c r="D23" s="22"/>
      <c r="E23" s="282" t="s">
        <v>1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2"/>
      <c r="AP23" s="22"/>
      <c r="AQ23" s="22"/>
      <c r="AR23" s="20"/>
      <c r="BE23" s="27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5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3">
        <f>ROUND(AG94,2)</f>
        <v>0</v>
      </c>
      <c r="AL26" s="284"/>
      <c r="AM26" s="284"/>
      <c r="AN26" s="284"/>
      <c r="AO26" s="284"/>
      <c r="AP26" s="36"/>
      <c r="AQ26" s="36"/>
      <c r="AR26" s="39"/>
      <c r="BE26" s="27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5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5" t="s">
        <v>37</v>
      </c>
      <c r="M28" s="285"/>
      <c r="N28" s="285"/>
      <c r="O28" s="285"/>
      <c r="P28" s="285"/>
      <c r="Q28" s="36"/>
      <c r="R28" s="36"/>
      <c r="S28" s="36"/>
      <c r="T28" s="36"/>
      <c r="U28" s="36"/>
      <c r="V28" s="36"/>
      <c r="W28" s="285" t="s">
        <v>38</v>
      </c>
      <c r="X28" s="285"/>
      <c r="Y28" s="285"/>
      <c r="Z28" s="285"/>
      <c r="AA28" s="285"/>
      <c r="AB28" s="285"/>
      <c r="AC28" s="285"/>
      <c r="AD28" s="285"/>
      <c r="AE28" s="285"/>
      <c r="AF28" s="36"/>
      <c r="AG28" s="36"/>
      <c r="AH28" s="36"/>
      <c r="AI28" s="36"/>
      <c r="AJ28" s="36"/>
      <c r="AK28" s="285" t="s">
        <v>39</v>
      </c>
      <c r="AL28" s="285"/>
      <c r="AM28" s="285"/>
      <c r="AN28" s="285"/>
      <c r="AO28" s="285"/>
      <c r="AP28" s="36"/>
      <c r="AQ28" s="36"/>
      <c r="AR28" s="39"/>
      <c r="BE28" s="275"/>
    </row>
    <row r="29" spans="1:71" s="3" customFormat="1" ht="14.45" hidden="1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88">
        <v>0.21</v>
      </c>
      <c r="M29" s="287"/>
      <c r="N29" s="287"/>
      <c r="O29" s="287"/>
      <c r="P29" s="287"/>
      <c r="Q29" s="41"/>
      <c r="R29" s="41"/>
      <c r="S29" s="41"/>
      <c r="T29" s="41"/>
      <c r="U29" s="41"/>
      <c r="V29" s="41"/>
      <c r="W29" s="286">
        <f>ROUND(AZ94, 2)</f>
        <v>0</v>
      </c>
      <c r="X29" s="287"/>
      <c r="Y29" s="287"/>
      <c r="Z29" s="287"/>
      <c r="AA29" s="287"/>
      <c r="AB29" s="287"/>
      <c r="AC29" s="287"/>
      <c r="AD29" s="287"/>
      <c r="AE29" s="287"/>
      <c r="AF29" s="41"/>
      <c r="AG29" s="41"/>
      <c r="AH29" s="41"/>
      <c r="AI29" s="41"/>
      <c r="AJ29" s="41"/>
      <c r="AK29" s="286">
        <f>ROUND(AV94, 2)</f>
        <v>0</v>
      </c>
      <c r="AL29" s="287"/>
      <c r="AM29" s="287"/>
      <c r="AN29" s="287"/>
      <c r="AO29" s="287"/>
      <c r="AP29" s="41"/>
      <c r="AQ29" s="41"/>
      <c r="AR29" s="42"/>
      <c r="BE29" s="276"/>
    </row>
    <row r="30" spans="1:71" s="3" customFormat="1" ht="14.45" hidden="1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88">
        <v>0.15</v>
      </c>
      <c r="M30" s="287"/>
      <c r="N30" s="287"/>
      <c r="O30" s="287"/>
      <c r="P30" s="287"/>
      <c r="Q30" s="41"/>
      <c r="R30" s="41"/>
      <c r="S30" s="41"/>
      <c r="T30" s="41"/>
      <c r="U30" s="41"/>
      <c r="V30" s="41"/>
      <c r="W30" s="286">
        <f>ROUND(BA94, 2)</f>
        <v>0</v>
      </c>
      <c r="X30" s="287"/>
      <c r="Y30" s="287"/>
      <c r="Z30" s="287"/>
      <c r="AA30" s="287"/>
      <c r="AB30" s="287"/>
      <c r="AC30" s="287"/>
      <c r="AD30" s="287"/>
      <c r="AE30" s="287"/>
      <c r="AF30" s="41"/>
      <c r="AG30" s="41"/>
      <c r="AH30" s="41"/>
      <c r="AI30" s="41"/>
      <c r="AJ30" s="41"/>
      <c r="AK30" s="286">
        <f>ROUND(AW94, 2)</f>
        <v>0</v>
      </c>
      <c r="AL30" s="287"/>
      <c r="AM30" s="287"/>
      <c r="AN30" s="287"/>
      <c r="AO30" s="287"/>
      <c r="AP30" s="41"/>
      <c r="AQ30" s="41"/>
      <c r="AR30" s="42"/>
      <c r="BE30" s="276"/>
    </row>
    <row r="31" spans="1:71" s="3" customFormat="1" ht="14.45" customHeight="1">
      <c r="B31" s="40"/>
      <c r="C31" s="41"/>
      <c r="D31" s="43" t="s">
        <v>40</v>
      </c>
      <c r="E31" s="41"/>
      <c r="F31" s="29" t="s">
        <v>43</v>
      </c>
      <c r="G31" s="41"/>
      <c r="H31" s="41"/>
      <c r="I31" s="41"/>
      <c r="J31" s="41"/>
      <c r="K31" s="41"/>
      <c r="L31" s="288">
        <v>0.21</v>
      </c>
      <c r="M31" s="287"/>
      <c r="N31" s="287"/>
      <c r="O31" s="287"/>
      <c r="P31" s="287"/>
      <c r="Q31" s="41"/>
      <c r="R31" s="41"/>
      <c r="S31" s="41"/>
      <c r="T31" s="41"/>
      <c r="U31" s="41"/>
      <c r="V31" s="41"/>
      <c r="W31" s="286">
        <f>ROUND(BB94, 2)</f>
        <v>0</v>
      </c>
      <c r="X31" s="287"/>
      <c r="Y31" s="287"/>
      <c r="Z31" s="287"/>
      <c r="AA31" s="287"/>
      <c r="AB31" s="287"/>
      <c r="AC31" s="287"/>
      <c r="AD31" s="287"/>
      <c r="AE31" s="287"/>
      <c r="AF31" s="41"/>
      <c r="AG31" s="41"/>
      <c r="AH31" s="41"/>
      <c r="AI31" s="41"/>
      <c r="AJ31" s="41"/>
      <c r="AK31" s="286">
        <v>0</v>
      </c>
      <c r="AL31" s="287"/>
      <c r="AM31" s="287"/>
      <c r="AN31" s="287"/>
      <c r="AO31" s="287"/>
      <c r="AP31" s="41"/>
      <c r="AQ31" s="41"/>
      <c r="AR31" s="42"/>
      <c r="BE31" s="276"/>
    </row>
    <row r="32" spans="1:71" s="3" customFormat="1" ht="14.45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88">
        <v>0.15</v>
      </c>
      <c r="M32" s="287"/>
      <c r="N32" s="287"/>
      <c r="O32" s="287"/>
      <c r="P32" s="287"/>
      <c r="Q32" s="41"/>
      <c r="R32" s="41"/>
      <c r="S32" s="41"/>
      <c r="T32" s="41"/>
      <c r="U32" s="41"/>
      <c r="V32" s="41"/>
      <c r="W32" s="286">
        <f>ROUND(BC94, 2)</f>
        <v>0</v>
      </c>
      <c r="X32" s="287"/>
      <c r="Y32" s="287"/>
      <c r="Z32" s="287"/>
      <c r="AA32" s="287"/>
      <c r="AB32" s="287"/>
      <c r="AC32" s="287"/>
      <c r="AD32" s="287"/>
      <c r="AE32" s="287"/>
      <c r="AF32" s="41"/>
      <c r="AG32" s="41"/>
      <c r="AH32" s="41"/>
      <c r="AI32" s="41"/>
      <c r="AJ32" s="41"/>
      <c r="AK32" s="286">
        <v>0</v>
      </c>
      <c r="AL32" s="287"/>
      <c r="AM32" s="287"/>
      <c r="AN32" s="287"/>
      <c r="AO32" s="287"/>
      <c r="AP32" s="41"/>
      <c r="AQ32" s="41"/>
      <c r="AR32" s="42"/>
      <c r="BE32" s="276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88">
        <v>0</v>
      </c>
      <c r="M33" s="287"/>
      <c r="N33" s="287"/>
      <c r="O33" s="287"/>
      <c r="P33" s="287"/>
      <c r="Q33" s="41"/>
      <c r="R33" s="41"/>
      <c r="S33" s="41"/>
      <c r="T33" s="41"/>
      <c r="U33" s="41"/>
      <c r="V33" s="41"/>
      <c r="W33" s="286">
        <f>ROUND(BD94, 2)</f>
        <v>0</v>
      </c>
      <c r="X33" s="287"/>
      <c r="Y33" s="287"/>
      <c r="Z33" s="287"/>
      <c r="AA33" s="287"/>
      <c r="AB33" s="287"/>
      <c r="AC33" s="287"/>
      <c r="AD33" s="287"/>
      <c r="AE33" s="287"/>
      <c r="AF33" s="41"/>
      <c r="AG33" s="41"/>
      <c r="AH33" s="41"/>
      <c r="AI33" s="41"/>
      <c r="AJ33" s="41"/>
      <c r="AK33" s="286">
        <v>0</v>
      </c>
      <c r="AL33" s="287"/>
      <c r="AM33" s="287"/>
      <c r="AN33" s="287"/>
      <c r="AO33" s="287"/>
      <c r="AP33" s="41"/>
      <c r="AQ33" s="41"/>
      <c r="AR33" s="42"/>
      <c r="BE33" s="27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5"/>
    </row>
    <row r="35" spans="1:57" s="2" customFormat="1" ht="25.9" customHeight="1">
      <c r="A35" s="34"/>
      <c r="B35" s="35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292" t="s">
        <v>48</v>
      </c>
      <c r="Y35" s="290"/>
      <c r="Z35" s="290"/>
      <c r="AA35" s="290"/>
      <c r="AB35" s="290"/>
      <c r="AC35" s="46"/>
      <c r="AD35" s="46"/>
      <c r="AE35" s="46"/>
      <c r="AF35" s="46"/>
      <c r="AG35" s="46"/>
      <c r="AH35" s="46"/>
      <c r="AI35" s="46"/>
      <c r="AJ35" s="46"/>
      <c r="AK35" s="289">
        <f>SUM(AK26:AK33)</f>
        <v>0</v>
      </c>
      <c r="AL35" s="290"/>
      <c r="AM35" s="290"/>
      <c r="AN35" s="290"/>
      <c r="AO35" s="291"/>
      <c r="AP35" s="44"/>
      <c r="AQ35" s="44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50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3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3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3" t="s">
        <v>51</v>
      </c>
      <c r="AI60" s="38"/>
      <c r="AJ60" s="38"/>
      <c r="AK60" s="38"/>
      <c r="AL60" s="38"/>
      <c r="AM60" s="53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50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54</v>
      </c>
      <c r="AI64" s="54"/>
      <c r="AJ64" s="54"/>
      <c r="AK64" s="54"/>
      <c r="AL64" s="54"/>
      <c r="AM64" s="54"/>
      <c r="AN64" s="54"/>
      <c r="AO64" s="54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3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3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3" t="s">
        <v>51</v>
      </c>
      <c r="AI75" s="38"/>
      <c r="AJ75" s="38"/>
      <c r="AK75" s="38"/>
      <c r="AL75" s="38"/>
      <c r="AM75" s="53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9"/>
      <c r="BE77" s="34"/>
    </row>
    <row r="81" spans="1:91" s="2" customFormat="1" ht="6.95" customHeight="1">
      <c r="A81" s="34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001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1" t="str">
        <f>K6</f>
        <v>Stání SDV OTV Studénka</v>
      </c>
      <c r="M85" s="272"/>
      <c r="N85" s="272"/>
      <c r="O85" s="272"/>
      <c r="P85" s="272"/>
      <c r="Q85" s="272"/>
      <c r="R85" s="272"/>
      <c r="S85" s="272"/>
      <c r="T85" s="272"/>
      <c r="U85" s="272"/>
      <c r="V85" s="272"/>
      <c r="W85" s="272"/>
      <c r="X85" s="272"/>
      <c r="Y85" s="272"/>
      <c r="Z85" s="272"/>
      <c r="AA85" s="272"/>
      <c r="AB85" s="272"/>
      <c r="AC85" s="272"/>
      <c r="AD85" s="272"/>
      <c r="AE85" s="272"/>
      <c r="AF85" s="272"/>
      <c r="AG85" s="272"/>
      <c r="AH85" s="272"/>
      <c r="AI85" s="272"/>
      <c r="AJ85" s="272"/>
      <c r="AK85" s="272"/>
      <c r="AL85" s="272"/>
      <c r="AM85" s="272"/>
      <c r="AN85" s="272"/>
      <c r="AO85" s="272"/>
      <c r="AP85" s="64"/>
      <c r="AQ85" s="64"/>
      <c r="AR85" s="65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Movavskoslezský kraj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300" t="str">
        <f>IF(AN8= "","",AN8)</f>
        <v/>
      </c>
      <c r="AN87" s="30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60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31</v>
      </c>
      <c r="AJ89" s="36"/>
      <c r="AK89" s="36"/>
      <c r="AL89" s="36"/>
      <c r="AM89" s="301" t="str">
        <f>IF(E17="","",E17)</f>
        <v xml:space="preserve"> </v>
      </c>
      <c r="AN89" s="302"/>
      <c r="AO89" s="302"/>
      <c r="AP89" s="302"/>
      <c r="AQ89" s="36"/>
      <c r="AR89" s="39"/>
      <c r="AS89" s="304" t="s">
        <v>56</v>
      </c>
      <c r="AT89" s="30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4"/>
    </row>
    <row r="90" spans="1:91" s="2" customFormat="1" ht="15.2" customHeight="1">
      <c r="A90" s="34"/>
      <c r="B90" s="35"/>
      <c r="C90" s="29" t="s">
        <v>29</v>
      </c>
      <c r="D90" s="36"/>
      <c r="E90" s="36"/>
      <c r="F90" s="36"/>
      <c r="G90" s="36"/>
      <c r="H90" s="36"/>
      <c r="I90" s="36"/>
      <c r="J90" s="36"/>
      <c r="K90" s="36"/>
      <c r="L90" s="60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301" t="str">
        <f>IF(E20="","",E20)</f>
        <v xml:space="preserve"> </v>
      </c>
      <c r="AN90" s="302"/>
      <c r="AO90" s="302"/>
      <c r="AP90" s="302"/>
      <c r="AQ90" s="36"/>
      <c r="AR90" s="39"/>
      <c r="AS90" s="306"/>
      <c r="AT90" s="30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8"/>
      <c r="AT91" s="30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4"/>
    </row>
    <row r="92" spans="1:91" s="2" customFormat="1" ht="29.25" customHeight="1">
      <c r="A92" s="34"/>
      <c r="B92" s="35"/>
      <c r="C92" s="266" t="s">
        <v>57</v>
      </c>
      <c r="D92" s="267"/>
      <c r="E92" s="267"/>
      <c r="F92" s="267"/>
      <c r="G92" s="267"/>
      <c r="H92" s="74"/>
      <c r="I92" s="270" t="s">
        <v>58</v>
      </c>
      <c r="J92" s="267"/>
      <c r="K92" s="267"/>
      <c r="L92" s="267"/>
      <c r="M92" s="267"/>
      <c r="N92" s="267"/>
      <c r="O92" s="267"/>
      <c r="P92" s="267"/>
      <c r="Q92" s="267"/>
      <c r="R92" s="267"/>
      <c r="S92" s="267"/>
      <c r="T92" s="267"/>
      <c r="U92" s="267"/>
      <c r="V92" s="267"/>
      <c r="W92" s="267"/>
      <c r="X92" s="267"/>
      <c r="Y92" s="267"/>
      <c r="Z92" s="267"/>
      <c r="AA92" s="267"/>
      <c r="AB92" s="267"/>
      <c r="AC92" s="267"/>
      <c r="AD92" s="267"/>
      <c r="AE92" s="267"/>
      <c r="AF92" s="267"/>
      <c r="AG92" s="299" t="s">
        <v>59</v>
      </c>
      <c r="AH92" s="267"/>
      <c r="AI92" s="267"/>
      <c r="AJ92" s="267"/>
      <c r="AK92" s="267"/>
      <c r="AL92" s="267"/>
      <c r="AM92" s="267"/>
      <c r="AN92" s="270" t="s">
        <v>60</v>
      </c>
      <c r="AO92" s="267"/>
      <c r="AP92" s="303"/>
      <c r="AQ92" s="75" t="s">
        <v>61</v>
      </c>
      <c r="AR92" s="39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4"/>
    </row>
    <row r="94" spans="1:91" s="6" customFormat="1" ht="32.450000000000003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3">
        <f>ROUND(AG95+SUM(AG96:AG98)+SUM(AG101:AG105),2)</f>
        <v>0</v>
      </c>
      <c r="AH94" s="273"/>
      <c r="AI94" s="273"/>
      <c r="AJ94" s="273"/>
      <c r="AK94" s="273"/>
      <c r="AL94" s="273"/>
      <c r="AM94" s="273"/>
      <c r="AN94" s="310">
        <f t="shared" ref="AN94:AN105" si="0">SUM(AG94,AT94)</f>
        <v>0</v>
      </c>
      <c r="AO94" s="310"/>
      <c r="AP94" s="310"/>
      <c r="AQ94" s="86" t="s">
        <v>1</v>
      </c>
      <c r="AR94" s="87"/>
      <c r="AS94" s="88">
        <f>ROUND(AS95+SUM(AS96:AS98)+SUM(AS101:AS105),2)</f>
        <v>0</v>
      </c>
      <c r="AT94" s="89">
        <f t="shared" ref="AT94:AT105" si="1">ROUND(SUM(AV94:AW94),2)</f>
        <v>0</v>
      </c>
      <c r="AU94" s="90">
        <f>ROUND(AU95+SUM(AU96:AU98)+SUM(AU101:AU105),5)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ROUND(AZ95+SUM(AZ96:AZ98)+SUM(AZ101:AZ105),2)</f>
        <v>0</v>
      </c>
      <c r="BA94" s="89">
        <f>ROUND(BA95+SUM(BA96:BA98)+SUM(BA101:BA105),2)</f>
        <v>0</v>
      </c>
      <c r="BB94" s="89">
        <f>ROUND(BB95+SUM(BB96:BB98)+SUM(BB101:BB105),2)</f>
        <v>0</v>
      </c>
      <c r="BC94" s="89">
        <f>ROUND(BC95+SUM(BC96:BC98)+SUM(BC101:BC105),2)</f>
        <v>0</v>
      </c>
      <c r="BD94" s="91">
        <f>ROUND(BD95+SUM(BD96:BD98)+SUM(BD101:BD105),2)</f>
        <v>0</v>
      </c>
      <c r="BS94" s="92" t="s">
        <v>75</v>
      </c>
      <c r="BT94" s="92" t="s">
        <v>76</v>
      </c>
      <c r="BU94" s="93" t="s">
        <v>77</v>
      </c>
      <c r="BV94" s="92" t="s">
        <v>78</v>
      </c>
      <c r="BW94" s="92" t="s">
        <v>5</v>
      </c>
      <c r="BX94" s="92" t="s">
        <v>79</v>
      </c>
      <c r="CL94" s="92" t="s">
        <v>1</v>
      </c>
    </row>
    <row r="95" spans="1:91" s="7" customFormat="1" ht="16.5" customHeight="1">
      <c r="A95" s="94" t="s">
        <v>80</v>
      </c>
      <c r="B95" s="95"/>
      <c r="C95" s="96"/>
      <c r="D95" s="268" t="s">
        <v>81</v>
      </c>
      <c r="E95" s="268"/>
      <c r="F95" s="268"/>
      <c r="G95" s="268"/>
      <c r="H95" s="268"/>
      <c r="I95" s="97"/>
      <c r="J95" s="268" t="s">
        <v>82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96">
        <f>'SO 01 - Hala pro parkován...'!J30</f>
        <v>0</v>
      </c>
      <c r="AH95" s="295"/>
      <c r="AI95" s="295"/>
      <c r="AJ95" s="295"/>
      <c r="AK95" s="295"/>
      <c r="AL95" s="295"/>
      <c r="AM95" s="295"/>
      <c r="AN95" s="296">
        <f t="shared" si="0"/>
        <v>0</v>
      </c>
      <c r="AO95" s="295"/>
      <c r="AP95" s="295"/>
      <c r="AQ95" s="98" t="s">
        <v>83</v>
      </c>
      <c r="AR95" s="99"/>
      <c r="AS95" s="100">
        <v>0</v>
      </c>
      <c r="AT95" s="101">
        <f t="shared" si="1"/>
        <v>0</v>
      </c>
      <c r="AU95" s="102">
        <f>'SO 01 - Hala pro parkován...'!P128</f>
        <v>0</v>
      </c>
      <c r="AV95" s="101">
        <f>'SO 01 - Hala pro parkován...'!J33</f>
        <v>0</v>
      </c>
      <c r="AW95" s="101">
        <f>'SO 01 - Hala pro parkován...'!J34</f>
        <v>0</v>
      </c>
      <c r="AX95" s="101">
        <f>'SO 01 - Hala pro parkován...'!J35</f>
        <v>0</v>
      </c>
      <c r="AY95" s="101">
        <f>'SO 01 - Hala pro parkován...'!J36</f>
        <v>0</v>
      </c>
      <c r="AZ95" s="101">
        <f>'SO 01 - Hala pro parkován...'!F33</f>
        <v>0</v>
      </c>
      <c r="BA95" s="101">
        <f>'SO 01 - Hala pro parkován...'!F34</f>
        <v>0</v>
      </c>
      <c r="BB95" s="101">
        <f>'SO 01 - Hala pro parkován...'!F35</f>
        <v>0</v>
      </c>
      <c r="BC95" s="101">
        <f>'SO 01 - Hala pro parkován...'!F36</f>
        <v>0</v>
      </c>
      <c r="BD95" s="103">
        <f>'SO 01 - Hala pro parkován...'!F37</f>
        <v>0</v>
      </c>
      <c r="BT95" s="104" t="s">
        <v>84</v>
      </c>
      <c r="BV95" s="104" t="s">
        <v>78</v>
      </c>
      <c r="BW95" s="104" t="s">
        <v>85</v>
      </c>
      <c r="BX95" s="104" t="s">
        <v>5</v>
      </c>
      <c r="CL95" s="104" t="s">
        <v>1</v>
      </c>
      <c r="CM95" s="104" t="s">
        <v>86</v>
      </c>
    </row>
    <row r="96" spans="1:91" s="7" customFormat="1" ht="16.5" customHeight="1">
      <c r="A96" s="94" t="s">
        <v>80</v>
      </c>
      <c r="B96" s="95"/>
      <c r="C96" s="96"/>
      <c r="D96" s="268" t="s">
        <v>87</v>
      </c>
      <c r="E96" s="268"/>
      <c r="F96" s="268"/>
      <c r="G96" s="268"/>
      <c r="H96" s="268"/>
      <c r="I96" s="97"/>
      <c r="J96" s="268" t="s">
        <v>88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96">
        <f>'SO 02 - Železniční svršek'!J30</f>
        <v>0</v>
      </c>
      <c r="AH96" s="295"/>
      <c r="AI96" s="295"/>
      <c r="AJ96" s="295"/>
      <c r="AK96" s="295"/>
      <c r="AL96" s="295"/>
      <c r="AM96" s="295"/>
      <c r="AN96" s="296">
        <f t="shared" si="0"/>
        <v>0</v>
      </c>
      <c r="AO96" s="295"/>
      <c r="AP96" s="295"/>
      <c r="AQ96" s="98" t="s">
        <v>83</v>
      </c>
      <c r="AR96" s="99"/>
      <c r="AS96" s="100">
        <v>0</v>
      </c>
      <c r="AT96" s="101">
        <f t="shared" si="1"/>
        <v>0</v>
      </c>
      <c r="AU96" s="102">
        <f>'SO 02 - Železniční svršek'!P126</f>
        <v>0</v>
      </c>
      <c r="AV96" s="101">
        <f>'SO 02 - Železniční svršek'!J33</f>
        <v>0</v>
      </c>
      <c r="AW96" s="101">
        <f>'SO 02 - Železniční svršek'!J34</f>
        <v>0</v>
      </c>
      <c r="AX96" s="101">
        <f>'SO 02 - Železniční svršek'!J35</f>
        <v>0</v>
      </c>
      <c r="AY96" s="101">
        <f>'SO 02 - Železniční svršek'!J36</f>
        <v>0</v>
      </c>
      <c r="AZ96" s="101">
        <f>'SO 02 - Železniční svršek'!F33</f>
        <v>0</v>
      </c>
      <c r="BA96" s="101">
        <f>'SO 02 - Železniční svršek'!F34</f>
        <v>0</v>
      </c>
      <c r="BB96" s="101">
        <f>'SO 02 - Železniční svršek'!F35</f>
        <v>0</v>
      </c>
      <c r="BC96" s="101">
        <f>'SO 02 - Železniční svršek'!F36</f>
        <v>0</v>
      </c>
      <c r="BD96" s="103">
        <f>'SO 02 - Železniční svršek'!F37</f>
        <v>0</v>
      </c>
      <c r="BT96" s="104" t="s">
        <v>84</v>
      </c>
      <c r="BV96" s="104" t="s">
        <v>78</v>
      </c>
      <c r="BW96" s="104" t="s">
        <v>89</v>
      </c>
      <c r="BX96" s="104" t="s">
        <v>5</v>
      </c>
      <c r="CL96" s="104" t="s">
        <v>1</v>
      </c>
      <c r="CM96" s="104" t="s">
        <v>86</v>
      </c>
    </row>
    <row r="97" spans="1:91" s="7" customFormat="1" ht="16.5" customHeight="1">
      <c r="A97" s="94" t="s">
        <v>80</v>
      </c>
      <c r="B97" s="95"/>
      <c r="C97" s="96"/>
      <c r="D97" s="268" t="s">
        <v>90</v>
      </c>
      <c r="E97" s="268"/>
      <c r="F97" s="268"/>
      <c r="G97" s="268"/>
      <c r="H97" s="268"/>
      <c r="I97" s="97"/>
      <c r="J97" s="268" t="s">
        <v>91</v>
      </c>
      <c r="K97" s="268"/>
      <c r="L97" s="268"/>
      <c r="M97" s="268"/>
      <c r="N97" s="268"/>
      <c r="O97" s="268"/>
      <c r="P97" s="268"/>
      <c r="Q97" s="268"/>
      <c r="R97" s="268"/>
      <c r="S97" s="268"/>
      <c r="T97" s="268"/>
      <c r="U97" s="268"/>
      <c r="V97" s="268"/>
      <c r="W97" s="268"/>
      <c r="X97" s="268"/>
      <c r="Y97" s="268"/>
      <c r="Z97" s="268"/>
      <c r="AA97" s="268"/>
      <c r="AB97" s="268"/>
      <c r="AC97" s="268"/>
      <c r="AD97" s="268"/>
      <c r="AE97" s="268"/>
      <c r="AF97" s="268"/>
      <c r="AG97" s="296">
        <f>'SO 03 - Dešťová kanalizace'!J30</f>
        <v>0</v>
      </c>
      <c r="AH97" s="295"/>
      <c r="AI97" s="295"/>
      <c r="AJ97" s="295"/>
      <c r="AK97" s="295"/>
      <c r="AL97" s="295"/>
      <c r="AM97" s="295"/>
      <c r="AN97" s="296">
        <f t="shared" si="0"/>
        <v>0</v>
      </c>
      <c r="AO97" s="295"/>
      <c r="AP97" s="295"/>
      <c r="AQ97" s="98" t="s">
        <v>83</v>
      </c>
      <c r="AR97" s="99"/>
      <c r="AS97" s="100">
        <v>0</v>
      </c>
      <c r="AT97" s="101">
        <f t="shared" si="1"/>
        <v>0</v>
      </c>
      <c r="AU97" s="102">
        <f>'SO 03 - Dešťová kanalizace'!P124</f>
        <v>0</v>
      </c>
      <c r="AV97" s="101">
        <f>'SO 03 - Dešťová kanalizace'!J33</f>
        <v>0</v>
      </c>
      <c r="AW97" s="101">
        <f>'SO 03 - Dešťová kanalizace'!J34</f>
        <v>0</v>
      </c>
      <c r="AX97" s="101">
        <f>'SO 03 - Dešťová kanalizace'!J35</f>
        <v>0</v>
      </c>
      <c r="AY97" s="101">
        <f>'SO 03 - Dešťová kanalizace'!J36</f>
        <v>0</v>
      </c>
      <c r="AZ97" s="101">
        <f>'SO 03 - Dešťová kanalizace'!F33</f>
        <v>0</v>
      </c>
      <c r="BA97" s="101">
        <f>'SO 03 - Dešťová kanalizace'!F34</f>
        <v>0</v>
      </c>
      <c r="BB97" s="101">
        <f>'SO 03 - Dešťová kanalizace'!F35</f>
        <v>0</v>
      </c>
      <c r="BC97" s="101">
        <f>'SO 03 - Dešťová kanalizace'!F36</f>
        <v>0</v>
      </c>
      <c r="BD97" s="103">
        <f>'SO 03 - Dešťová kanalizace'!F37</f>
        <v>0</v>
      </c>
      <c r="BT97" s="104" t="s">
        <v>84</v>
      </c>
      <c r="BV97" s="104" t="s">
        <v>78</v>
      </c>
      <c r="BW97" s="104" t="s">
        <v>92</v>
      </c>
      <c r="BX97" s="104" t="s">
        <v>5</v>
      </c>
      <c r="CL97" s="104" t="s">
        <v>1</v>
      </c>
      <c r="CM97" s="104" t="s">
        <v>86</v>
      </c>
    </row>
    <row r="98" spans="1:91" s="7" customFormat="1" ht="16.5" customHeight="1">
      <c r="B98" s="95"/>
      <c r="C98" s="96"/>
      <c r="D98" s="268" t="s">
        <v>93</v>
      </c>
      <c r="E98" s="268"/>
      <c r="F98" s="268"/>
      <c r="G98" s="268"/>
      <c r="H98" s="268"/>
      <c r="I98" s="97"/>
      <c r="J98" s="268" t="s">
        <v>94</v>
      </c>
      <c r="K98" s="268"/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268"/>
      <c r="AF98" s="268"/>
      <c r="AG98" s="294">
        <f>ROUND(SUM(AG99:AG100),2)</f>
        <v>0</v>
      </c>
      <c r="AH98" s="295"/>
      <c r="AI98" s="295"/>
      <c r="AJ98" s="295"/>
      <c r="AK98" s="295"/>
      <c r="AL98" s="295"/>
      <c r="AM98" s="295"/>
      <c r="AN98" s="296">
        <f t="shared" si="0"/>
        <v>0</v>
      </c>
      <c r="AO98" s="295"/>
      <c r="AP98" s="295"/>
      <c r="AQ98" s="98" t="s">
        <v>83</v>
      </c>
      <c r="AR98" s="99"/>
      <c r="AS98" s="100">
        <f>ROUND(SUM(AS99:AS100),2)</f>
        <v>0</v>
      </c>
      <c r="AT98" s="101">
        <f t="shared" si="1"/>
        <v>0</v>
      </c>
      <c r="AU98" s="102">
        <f>ROUND(SUM(AU99:AU100),5)</f>
        <v>0</v>
      </c>
      <c r="AV98" s="101">
        <f>ROUND(AZ98*L29,2)</f>
        <v>0</v>
      </c>
      <c r="AW98" s="101">
        <f>ROUND(BA98*L30,2)</f>
        <v>0</v>
      </c>
      <c r="AX98" s="101">
        <f>ROUND(BB98*L29,2)</f>
        <v>0</v>
      </c>
      <c r="AY98" s="101">
        <f>ROUND(BC98*L30,2)</f>
        <v>0</v>
      </c>
      <c r="AZ98" s="101">
        <f>ROUND(SUM(AZ99:AZ100),2)</f>
        <v>0</v>
      </c>
      <c r="BA98" s="101">
        <f>ROUND(SUM(BA99:BA100),2)</f>
        <v>0</v>
      </c>
      <c r="BB98" s="101">
        <f>ROUND(SUM(BB99:BB100),2)</f>
        <v>0</v>
      </c>
      <c r="BC98" s="101">
        <f>ROUND(SUM(BC99:BC100),2)</f>
        <v>0</v>
      </c>
      <c r="BD98" s="103">
        <f>ROUND(SUM(BD99:BD100),2)</f>
        <v>0</v>
      </c>
      <c r="BS98" s="104" t="s">
        <v>75</v>
      </c>
      <c r="BT98" s="104" t="s">
        <v>84</v>
      </c>
      <c r="BU98" s="104" t="s">
        <v>77</v>
      </c>
      <c r="BV98" s="104" t="s">
        <v>78</v>
      </c>
      <c r="BW98" s="104" t="s">
        <v>95</v>
      </c>
      <c r="BX98" s="104" t="s">
        <v>5</v>
      </c>
      <c r="CL98" s="104" t="s">
        <v>1</v>
      </c>
      <c r="CM98" s="104" t="s">
        <v>86</v>
      </c>
    </row>
    <row r="99" spans="1:91" s="4" customFormat="1" ht="16.5" customHeight="1">
      <c r="A99" s="94" t="s">
        <v>80</v>
      </c>
      <c r="B99" s="59"/>
      <c r="C99" s="105"/>
      <c r="D99" s="105"/>
      <c r="E99" s="269" t="s">
        <v>93</v>
      </c>
      <c r="F99" s="269"/>
      <c r="G99" s="269"/>
      <c r="H99" s="269"/>
      <c r="I99" s="269"/>
      <c r="J99" s="105"/>
      <c r="K99" s="269" t="s">
        <v>94</v>
      </c>
      <c r="L99" s="269"/>
      <c r="M99" s="269"/>
      <c r="N99" s="269"/>
      <c r="O99" s="269"/>
      <c r="P99" s="269"/>
      <c r="Q99" s="269"/>
      <c r="R99" s="269"/>
      <c r="S99" s="269"/>
      <c r="T99" s="269"/>
      <c r="U99" s="269"/>
      <c r="V99" s="269"/>
      <c r="W99" s="269"/>
      <c r="X99" s="269"/>
      <c r="Y99" s="269"/>
      <c r="Z99" s="269"/>
      <c r="AA99" s="269"/>
      <c r="AB99" s="269"/>
      <c r="AC99" s="269"/>
      <c r="AD99" s="269"/>
      <c r="AE99" s="269"/>
      <c r="AF99" s="269"/>
      <c r="AG99" s="297">
        <f>'SO 04 - Elektroinstalace'!J32</f>
        <v>0</v>
      </c>
      <c r="AH99" s="298"/>
      <c r="AI99" s="298"/>
      <c r="AJ99" s="298"/>
      <c r="AK99" s="298"/>
      <c r="AL99" s="298"/>
      <c r="AM99" s="298"/>
      <c r="AN99" s="297">
        <f t="shared" si="0"/>
        <v>0</v>
      </c>
      <c r="AO99" s="298"/>
      <c r="AP99" s="298"/>
      <c r="AQ99" s="106" t="s">
        <v>96</v>
      </c>
      <c r="AR99" s="61"/>
      <c r="AS99" s="107">
        <v>0</v>
      </c>
      <c r="AT99" s="108">
        <f t="shared" si="1"/>
        <v>0</v>
      </c>
      <c r="AU99" s="109">
        <f>'SO 04 - Elektroinstalace'!P123</f>
        <v>0</v>
      </c>
      <c r="AV99" s="108">
        <f>'SO 04 - Elektroinstalace'!J35</f>
        <v>0</v>
      </c>
      <c r="AW99" s="108">
        <f>'SO 04 - Elektroinstalace'!J36</f>
        <v>0</v>
      </c>
      <c r="AX99" s="108">
        <f>'SO 04 - Elektroinstalace'!J37</f>
        <v>0</v>
      </c>
      <c r="AY99" s="108">
        <f>'SO 04 - Elektroinstalace'!J38</f>
        <v>0</v>
      </c>
      <c r="AZ99" s="108">
        <f>'SO 04 - Elektroinstalace'!F35</f>
        <v>0</v>
      </c>
      <c r="BA99" s="108">
        <f>'SO 04 - Elektroinstalace'!F36</f>
        <v>0</v>
      </c>
      <c r="BB99" s="108">
        <f>'SO 04 - Elektroinstalace'!F37</f>
        <v>0</v>
      </c>
      <c r="BC99" s="108">
        <f>'SO 04 - Elektroinstalace'!F38</f>
        <v>0</v>
      </c>
      <c r="BD99" s="110">
        <f>'SO 04 - Elektroinstalace'!F39</f>
        <v>0</v>
      </c>
      <c r="BT99" s="111" t="s">
        <v>86</v>
      </c>
      <c r="BV99" s="111" t="s">
        <v>78</v>
      </c>
      <c r="BW99" s="111" t="s">
        <v>97</v>
      </c>
      <c r="BX99" s="111" t="s">
        <v>95</v>
      </c>
      <c r="CL99" s="111" t="s">
        <v>1</v>
      </c>
    </row>
    <row r="100" spans="1:91" s="4" customFormat="1" ht="23.25" customHeight="1">
      <c r="A100" s="94" t="s">
        <v>80</v>
      </c>
      <c r="B100" s="59"/>
      <c r="C100" s="105"/>
      <c r="D100" s="105"/>
      <c r="E100" s="269" t="s">
        <v>98</v>
      </c>
      <c r="F100" s="269"/>
      <c r="G100" s="269"/>
      <c r="H100" s="269"/>
      <c r="I100" s="269"/>
      <c r="J100" s="105"/>
      <c r="K100" s="269" t="s">
        <v>99</v>
      </c>
      <c r="L100" s="269"/>
      <c r="M100" s="269"/>
      <c r="N100" s="269"/>
      <c r="O100" s="269"/>
      <c r="P100" s="269"/>
      <c r="Q100" s="269"/>
      <c r="R100" s="269"/>
      <c r="S100" s="269"/>
      <c r="T100" s="269"/>
      <c r="U100" s="269"/>
      <c r="V100" s="269"/>
      <c r="W100" s="269"/>
      <c r="X100" s="269"/>
      <c r="Y100" s="269"/>
      <c r="Z100" s="269"/>
      <c r="AA100" s="269"/>
      <c r="AB100" s="269"/>
      <c r="AC100" s="269"/>
      <c r="AD100" s="269"/>
      <c r="AE100" s="269"/>
      <c r="AF100" s="269"/>
      <c r="AG100" s="297">
        <f>'SO 04 - ZP - Zemní práce'!J32</f>
        <v>0</v>
      </c>
      <c r="AH100" s="298"/>
      <c r="AI100" s="298"/>
      <c r="AJ100" s="298"/>
      <c r="AK100" s="298"/>
      <c r="AL100" s="298"/>
      <c r="AM100" s="298"/>
      <c r="AN100" s="297">
        <f t="shared" si="0"/>
        <v>0</v>
      </c>
      <c r="AO100" s="298"/>
      <c r="AP100" s="298"/>
      <c r="AQ100" s="106" t="s">
        <v>96</v>
      </c>
      <c r="AR100" s="61"/>
      <c r="AS100" s="107">
        <v>0</v>
      </c>
      <c r="AT100" s="108">
        <f t="shared" si="1"/>
        <v>0</v>
      </c>
      <c r="AU100" s="109">
        <f>'SO 04 - ZP - Zemní práce'!P124</f>
        <v>0</v>
      </c>
      <c r="AV100" s="108">
        <f>'SO 04 - ZP - Zemní práce'!J35</f>
        <v>0</v>
      </c>
      <c r="AW100" s="108">
        <f>'SO 04 - ZP - Zemní práce'!J36</f>
        <v>0</v>
      </c>
      <c r="AX100" s="108">
        <f>'SO 04 - ZP - Zemní práce'!J37</f>
        <v>0</v>
      </c>
      <c r="AY100" s="108">
        <f>'SO 04 - ZP - Zemní práce'!J38</f>
        <v>0</v>
      </c>
      <c r="AZ100" s="108">
        <f>'SO 04 - ZP - Zemní práce'!F35</f>
        <v>0</v>
      </c>
      <c r="BA100" s="108">
        <f>'SO 04 - ZP - Zemní práce'!F36</f>
        <v>0</v>
      </c>
      <c r="BB100" s="108">
        <f>'SO 04 - ZP - Zemní práce'!F37</f>
        <v>0</v>
      </c>
      <c r="BC100" s="108">
        <f>'SO 04 - ZP - Zemní práce'!F38</f>
        <v>0</v>
      </c>
      <c r="BD100" s="110">
        <f>'SO 04 - ZP - Zemní práce'!F39</f>
        <v>0</v>
      </c>
      <c r="BT100" s="111" t="s">
        <v>86</v>
      </c>
      <c r="BV100" s="111" t="s">
        <v>78</v>
      </c>
      <c r="BW100" s="111" t="s">
        <v>100</v>
      </c>
      <c r="BX100" s="111" t="s">
        <v>95</v>
      </c>
      <c r="CL100" s="111" t="s">
        <v>1</v>
      </c>
    </row>
    <row r="101" spans="1:91" s="7" customFormat="1" ht="16.5" customHeight="1">
      <c r="A101" s="94" t="s">
        <v>80</v>
      </c>
      <c r="B101" s="95"/>
      <c r="C101" s="96"/>
      <c r="D101" s="268" t="s">
        <v>101</v>
      </c>
      <c r="E101" s="268"/>
      <c r="F101" s="268"/>
      <c r="G101" s="268"/>
      <c r="H101" s="268"/>
      <c r="I101" s="97"/>
      <c r="J101" s="268" t="s">
        <v>102</v>
      </c>
      <c r="K101" s="268"/>
      <c r="L101" s="268"/>
      <c r="M101" s="268"/>
      <c r="N101" s="268"/>
      <c r="O101" s="268"/>
      <c r="P101" s="268"/>
      <c r="Q101" s="268"/>
      <c r="R101" s="268"/>
      <c r="S101" s="268"/>
      <c r="T101" s="268"/>
      <c r="U101" s="268"/>
      <c r="V101" s="268"/>
      <c r="W101" s="268"/>
      <c r="X101" s="268"/>
      <c r="Y101" s="268"/>
      <c r="Z101" s="268"/>
      <c r="AA101" s="268"/>
      <c r="AB101" s="268"/>
      <c r="AC101" s="268"/>
      <c r="AD101" s="268"/>
      <c r="AE101" s="268"/>
      <c r="AF101" s="268"/>
      <c r="AG101" s="296">
        <f>'SO 05 - Demolice krytého ...'!J30</f>
        <v>0</v>
      </c>
      <c r="AH101" s="295"/>
      <c r="AI101" s="295"/>
      <c r="AJ101" s="295"/>
      <c r="AK101" s="295"/>
      <c r="AL101" s="295"/>
      <c r="AM101" s="295"/>
      <c r="AN101" s="296">
        <f t="shared" si="0"/>
        <v>0</v>
      </c>
      <c r="AO101" s="295"/>
      <c r="AP101" s="295"/>
      <c r="AQ101" s="98" t="s">
        <v>83</v>
      </c>
      <c r="AR101" s="99"/>
      <c r="AS101" s="100">
        <v>0</v>
      </c>
      <c r="AT101" s="101">
        <f t="shared" si="1"/>
        <v>0</v>
      </c>
      <c r="AU101" s="102">
        <f>'SO 05 - Demolice krytého ...'!P120</f>
        <v>0</v>
      </c>
      <c r="AV101" s="101">
        <f>'SO 05 - Demolice krytého ...'!J33</f>
        <v>0</v>
      </c>
      <c r="AW101" s="101">
        <f>'SO 05 - Demolice krytého ...'!J34</f>
        <v>0</v>
      </c>
      <c r="AX101" s="101">
        <f>'SO 05 - Demolice krytého ...'!J35</f>
        <v>0</v>
      </c>
      <c r="AY101" s="101">
        <f>'SO 05 - Demolice krytého ...'!J36</f>
        <v>0</v>
      </c>
      <c r="AZ101" s="101">
        <f>'SO 05 - Demolice krytého ...'!F33</f>
        <v>0</v>
      </c>
      <c r="BA101" s="101">
        <f>'SO 05 - Demolice krytého ...'!F34</f>
        <v>0</v>
      </c>
      <c r="BB101" s="101">
        <f>'SO 05 - Demolice krytého ...'!F35</f>
        <v>0</v>
      </c>
      <c r="BC101" s="101">
        <f>'SO 05 - Demolice krytého ...'!F36</f>
        <v>0</v>
      </c>
      <c r="BD101" s="103">
        <f>'SO 05 - Demolice krytého ...'!F37</f>
        <v>0</v>
      </c>
      <c r="BT101" s="104" t="s">
        <v>84</v>
      </c>
      <c r="BV101" s="104" t="s">
        <v>78</v>
      </c>
      <c r="BW101" s="104" t="s">
        <v>103</v>
      </c>
      <c r="BX101" s="104" t="s">
        <v>5</v>
      </c>
      <c r="CL101" s="104" t="s">
        <v>1</v>
      </c>
      <c r="CM101" s="104" t="s">
        <v>86</v>
      </c>
    </row>
    <row r="102" spans="1:91" s="7" customFormat="1" ht="16.5" customHeight="1">
      <c r="A102" s="94" t="s">
        <v>80</v>
      </c>
      <c r="B102" s="95"/>
      <c r="C102" s="96"/>
      <c r="D102" s="268" t="s">
        <v>104</v>
      </c>
      <c r="E102" s="268"/>
      <c r="F102" s="268"/>
      <c r="G102" s="268"/>
      <c r="H102" s="268"/>
      <c r="I102" s="97"/>
      <c r="J102" s="268" t="s">
        <v>105</v>
      </c>
      <c r="K102" s="268"/>
      <c r="L102" s="268"/>
      <c r="M102" s="268"/>
      <c r="N102" s="268"/>
      <c r="O102" s="268"/>
      <c r="P102" s="268"/>
      <c r="Q102" s="268"/>
      <c r="R102" s="268"/>
      <c r="S102" s="268"/>
      <c r="T102" s="268"/>
      <c r="U102" s="268"/>
      <c r="V102" s="268"/>
      <c r="W102" s="268"/>
      <c r="X102" s="268"/>
      <c r="Y102" s="268"/>
      <c r="Z102" s="268"/>
      <c r="AA102" s="268"/>
      <c r="AB102" s="268"/>
      <c r="AC102" s="268"/>
      <c r="AD102" s="268"/>
      <c r="AE102" s="268"/>
      <c r="AF102" s="268"/>
      <c r="AG102" s="296">
        <f>'PS 01 - Vzduchotechnika'!J30</f>
        <v>0</v>
      </c>
      <c r="AH102" s="295"/>
      <c r="AI102" s="295"/>
      <c r="AJ102" s="295"/>
      <c r="AK102" s="295"/>
      <c r="AL102" s="295"/>
      <c r="AM102" s="295"/>
      <c r="AN102" s="296">
        <f t="shared" si="0"/>
        <v>0</v>
      </c>
      <c r="AO102" s="295"/>
      <c r="AP102" s="295"/>
      <c r="AQ102" s="98" t="s">
        <v>83</v>
      </c>
      <c r="AR102" s="99"/>
      <c r="AS102" s="100">
        <v>0</v>
      </c>
      <c r="AT102" s="101">
        <f t="shared" si="1"/>
        <v>0</v>
      </c>
      <c r="AU102" s="102">
        <f>'PS 01 - Vzduchotechnika'!P117</f>
        <v>0</v>
      </c>
      <c r="AV102" s="101">
        <f>'PS 01 - Vzduchotechnika'!J33</f>
        <v>0</v>
      </c>
      <c r="AW102" s="101">
        <f>'PS 01 - Vzduchotechnika'!J34</f>
        <v>0</v>
      </c>
      <c r="AX102" s="101">
        <f>'PS 01 - Vzduchotechnika'!J35</f>
        <v>0</v>
      </c>
      <c r="AY102" s="101">
        <f>'PS 01 - Vzduchotechnika'!J36</f>
        <v>0</v>
      </c>
      <c r="AZ102" s="101">
        <f>'PS 01 - Vzduchotechnika'!F33</f>
        <v>0</v>
      </c>
      <c r="BA102" s="101">
        <f>'PS 01 - Vzduchotechnika'!F34</f>
        <v>0</v>
      </c>
      <c r="BB102" s="101">
        <f>'PS 01 - Vzduchotechnika'!F35</f>
        <v>0</v>
      </c>
      <c r="BC102" s="101">
        <f>'PS 01 - Vzduchotechnika'!F36</f>
        <v>0</v>
      </c>
      <c r="BD102" s="103">
        <f>'PS 01 - Vzduchotechnika'!F37</f>
        <v>0</v>
      </c>
      <c r="BT102" s="104" t="s">
        <v>84</v>
      </c>
      <c r="BV102" s="104" t="s">
        <v>78</v>
      </c>
      <c r="BW102" s="104" t="s">
        <v>106</v>
      </c>
      <c r="BX102" s="104" t="s">
        <v>5</v>
      </c>
      <c r="CL102" s="104" t="s">
        <v>1</v>
      </c>
      <c r="CM102" s="104" t="s">
        <v>86</v>
      </c>
    </row>
    <row r="103" spans="1:91" s="7" customFormat="1" ht="24.75" customHeight="1">
      <c r="A103" s="94" t="s">
        <v>80</v>
      </c>
      <c r="B103" s="95"/>
      <c r="C103" s="96"/>
      <c r="D103" s="268" t="s">
        <v>107</v>
      </c>
      <c r="E103" s="268"/>
      <c r="F103" s="268"/>
      <c r="G103" s="268"/>
      <c r="H103" s="268"/>
      <c r="I103" s="97"/>
      <c r="J103" s="268" t="s">
        <v>108</v>
      </c>
      <c r="K103" s="268"/>
      <c r="L103" s="268"/>
      <c r="M103" s="268"/>
      <c r="N103" s="268"/>
      <c r="O103" s="268"/>
      <c r="P103" s="268"/>
      <c r="Q103" s="268"/>
      <c r="R103" s="268"/>
      <c r="S103" s="268"/>
      <c r="T103" s="268"/>
      <c r="U103" s="268"/>
      <c r="V103" s="268"/>
      <c r="W103" s="268"/>
      <c r="X103" s="268"/>
      <c r="Y103" s="268"/>
      <c r="Z103" s="268"/>
      <c r="AA103" s="268"/>
      <c r="AB103" s="268"/>
      <c r="AC103" s="268"/>
      <c r="AD103" s="268"/>
      <c r="AE103" s="268"/>
      <c r="AF103" s="268"/>
      <c r="AG103" s="296">
        <f>'PS 02 - Poplachový zabezp...'!J30</f>
        <v>0</v>
      </c>
      <c r="AH103" s="295"/>
      <c r="AI103" s="295"/>
      <c r="AJ103" s="295"/>
      <c r="AK103" s="295"/>
      <c r="AL103" s="295"/>
      <c r="AM103" s="295"/>
      <c r="AN103" s="296">
        <f t="shared" si="0"/>
        <v>0</v>
      </c>
      <c r="AO103" s="295"/>
      <c r="AP103" s="295"/>
      <c r="AQ103" s="98" t="s">
        <v>83</v>
      </c>
      <c r="AR103" s="99"/>
      <c r="AS103" s="100">
        <v>0</v>
      </c>
      <c r="AT103" s="101">
        <f t="shared" si="1"/>
        <v>0</v>
      </c>
      <c r="AU103" s="102">
        <f>'PS 02 - Poplachový zabezp...'!P116</f>
        <v>0</v>
      </c>
      <c r="AV103" s="101">
        <f>'PS 02 - Poplachový zabezp...'!J33</f>
        <v>0</v>
      </c>
      <c r="AW103" s="101">
        <f>'PS 02 - Poplachový zabezp...'!J34</f>
        <v>0</v>
      </c>
      <c r="AX103" s="101">
        <f>'PS 02 - Poplachový zabezp...'!J35</f>
        <v>0</v>
      </c>
      <c r="AY103" s="101">
        <f>'PS 02 - Poplachový zabezp...'!J36</f>
        <v>0</v>
      </c>
      <c r="AZ103" s="101">
        <f>'PS 02 - Poplachový zabezp...'!F33</f>
        <v>0</v>
      </c>
      <c r="BA103" s="101">
        <f>'PS 02 - Poplachový zabezp...'!F34</f>
        <v>0</v>
      </c>
      <c r="BB103" s="101">
        <f>'PS 02 - Poplachový zabezp...'!F35</f>
        <v>0</v>
      </c>
      <c r="BC103" s="101">
        <f>'PS 02 - Poplachový zabezp...'!F36</f>
        <v>0</v>
      </c>
      <c r="BD103" s="103">
        <f>'PS 02 - Poplachový zabezp...'!F37</f>
        <v>0</v>
      </c>
      <c r="BT103" s="104" t="s">
        <v>84</v>
      </c>
      <c r="BV103" s="104" t="s">
        <v>78</v>
      </c>
      <c r="BW103" s="104" t="s">
        <v>109</v>
      </c>
      <c r="BX103" s="104" t="s">
        <v>5</v>
      </c>
      <c r="CL103" s="104" t="s">
        <v>1</v>
      </c>
      <c r="CM103" s="104" t="s">
        <v>86</v>
      </c>
    </row>
    <row r="104" spans="1:91" s="7" customFormat="1" ht="16.5" customHeight="1">
      <c r="A104" s="94" t="s">
        <v>80</v>
      </c>
      <c r="B104" s="95"/>
      <c r="C104" s="96"/>
      <c r="D104" s="268" t="s">
        <v>110</v>
      </c>
      <c r="E104" s="268"/>
      <c r="F104" s="268"/>
      <c r="G104" s="268"/>
      <c r="H104" s="268"/>
      <c r="I104" s="97"/>
      <c r="J104" s="268" t="s">
        <v>111</v>
      </c>
      <c r="K104" s="268"/>
      <c r="L104" s="268"/>
      <c r="M104" s="268"/>
      <c r="N104" s="268"/>
      <c r="O104" s="268"/>
      <c r="P104" s="268"/>
      <c r="Q104" s="268"/>
      <c r="R104" s="268"/>
      <c r="S104" s="268"/>
      <c r="T104" s="268"/>
      <c r="U104" s="268"/>
      <c r="V104" s="268"/>
      <c r="W104" s="268"/>
      <c r="X104" s="268"/>
      <c r="Y104" s="268"/>
      <c r="Z104" s="268"/>
      <c r="AA104" s="268"/>
      <c r="AB104" s="268"/>
      <c r="AC104" s="268"/>
      <c r="AD104" s="268"/>
      <c r="AE104" s="268"/>
      <c r="AF104" s="268"/>
      <c r="AG104" s="296">
        <f>'PS 03 - Kamerový systém'!J30</f>
        <v>0</v>
      </c>
      <c r="AH104" s="295"/>
      <c r="AI104" s="295"/>
      <c r="AJ104" s="295"/>
      <c r="AK104" s="295"/>
      <c r="AL104" s="295"/>
      <c r="AM104" s="295"/>
      <c r="AN104" s="296">
        <f t="shared" si="0"/>
        <v>0</v>
      </c>
      <c r="AO104" s="295"/>
      <c r="AP104" s="295"/>
      <c r="AQ104" s="98" t="s">
        <v>83</v>
      </c>
      <c r="AR104" s="99"/>
      <c r="AS104" s="100">
        <v>0</v>
      </c>
      <c r="AT104" s="101">
        <f t="shared" si="1"/>
        <v>0</v>
      </c>
      <c r="AU104" s="102">
        <f>'PS 03 - Kamerový systém'!P116</f>
        <v>0</v>
      </c>
      <c r="AV104" s="101">
        <f>'PS 03 - Kamerový systém'!J33</f>
        <v>0</v>
      </c>
      <c r="AW104" s="101">
        <f>'PS 03 - Kamerový systém'!J34</f>
        <v>0</v>
      </c>
      <c r="AX104" s="101">
        <f>'PS 03 - Kamerový systém'!J35</f>
        <v>0</v>
      </c>
      <c r="AY104" s="101">
        <f>'PS 03 - Kamerový systém'!J36</f>
        <v>0</v>
      </c>
      <c r="AZ104" s="101">
        <f>'PS 03 - Kamerový systém'!F33</f>
        <v>0</v>
      </c>
      <c r="BA104" s="101">
        <f>'PS 03 - Kamerový systém'!F34</f>
        <v>0</v>
      </c>
      <c r="BB104" s="101">
        <f>'PS 03 - Kamerový systém'!F35</f>
        <v>0</v>
      </c>
      <c r="BC104" s="101">
        <f>'PS 03 - Kamerový systém'!F36</f>
        <v>0</v>
      </c>
      <c r="BD104" s="103">
        <f>'PS 03 - Kamerový systém'!F37</f>
        <v>0</v>
      </c>
      <c r="BT104" s="104" t="s">
        <v>84</v>
      </c>
      <c r="BV104" s="104" t="s">
        <v>78</v>
      </c>
      <c r="BW104" s="104" t="s">
        <v>112</v>
      </c>
      <c r="BX104" s="104" t="s">
        <v>5</v>
      </c>
      <c r="CL104" s="104" t="s">
        <v>1</v>
      </c>
      <c r="CM104" s="104" t="s">
        <v>86</v>
      </c>
    </row>
    <row r="105" spans="1:91" s="7" customFormat="1" ht="16.5" customHeight="1">
      <c r="A105" s="94" t="s">
        <v>80</v>
      </c>
      <c r="B105" s="95"/>
      <c r="C105" s="96"/>
      <c r="D105" s="268" t="s">
        <v>113</v>
      </c>
      <c r="E105" s="268"/>
      <c r="F105" s="268"/>
      <c r="G105" s="268"/>
      <c r="H105" s="268"/>
      <c r="I105" s="97"/>
      <c r="J105" s="268" t="s">
        <v>114</v>
      </c>
      <c r="K105" s="268"/>
      <c r="L105" s="268"/>
      <c r="M105" s="268"/>
      <c r="N105" s="268"/>
      <c r="O105" s="268"/>
      <c r="P105" s="268"/>
      <c r="Q105" s="268"/>
      <c r="R105" s="268"/>
      <c r="S105" s="268"/>
      <c r="T105" s="268"/>
      <c r="U105" s="268"/>
      <c r="V105" s="268"/>
      <c r="W105" s="268"/>
      <c r="X105" s="268"/>
      <c r="Y105" s="268"/>
      <c r="Z105" s="268"/>
      <c r="AA105" s="268"/>
      <c r="AB105" s="268"/>
      <c r="AC105" s="268"/>
      <c r="AD105" s="268"/>
      <c r="AE105" s="268"/>
      <c r="AF105" s="268"/>
      <c r="AG105" s="296">
        <f>'VRN - Vedlejší rozpočtové...'!J30</f>
        <v>0</v>
      </c>
      <c r="AH105" s="295"/>
      <c r="AI105" s="295"/>
      <c r="AJ105" s="295"/>
      <c r="AK105" s="295"/>
      <c r="AL105" s="295"/>
      <c r="AM105" s="295"/>
      <c r="AN105" s="296">
        <f t="shared" si="0"/>
        <v>0</v>
      </c>
      <c r="AO105" s="295"/>
      <c r="AP105" s="295"/>
      <c r="AQ105" s="98" t="s">
        <v>83</v>
      </c>
      <c r="AR105" s="99"/>
      <c r="AS105" s="112">
        <v>0</v>
      </c>
      <c r="AT105" s="113">
        <f t="shared" si="1"/>
        <v>0</v>
      </c>
      <c r="AU105" s="114">
        <f>'VRN - Vedlejší rozpočtové...'!P122</f>
        <v>0</v>
      </c>
      <c r="AV105" s="113">
        <f>'VRN - Vedlejší rozpočtové...'!J33</f>
        <v>0</v>
      </c>
      <c r="AW105" s="113">
        <f>'VRN - Vedlejší rozpočtové...'!J34</f>
        <v>0</v>
      </c>
      <c r="AX105" s="113">
        <f>'VRN - Vedlejší rozpočtové...'!J35</f>
        <v>0</v>
      </c>
      <c r="AY105" s="113">
        <f>'VRN - Vedlejší rozpočtové...'!J36</f>
        <v>0</v>
      </c>
      <c r="AZ105" s="113">
        <f>'VRN - Vedlejší rozpočtové...'!F33</f>
        <v>0</v>
      </c>
      <c r="BA105" s="113">
        <f>'VRN - Vedlejší rozpočtové...'!F34</f>
        <v>0</v>
      </c>
      <c r="BB105" s="113">
        <f>'VRN - Vedlejší rozpočtové...'!F35</f>
        <v>0</v>
      </c>
      <c r="BC105" s="113">
        <f>'VRN - Vedlejší rozpočtové...'!F36</f>
        <v>0</v>
      </c>
      <c r="BD105" s="115">
        <f>'VRN - Vedlejší rozpočtové...'!F37</f>
        <v>0</v>
      </c>
      <c r="BT105" s="104" t="s">
        <v>84</v>
      </c>
      <c r="BV105" s="104" t="s">
        <v>78</v>
      </c>
      <c r="BW105" s="104" t="s">
        <v>115</v>
      </c>
      <c r="BX105" s="104" t="s">
        <v>5</v>
      </c>
      <c r="CL105" s="104" t="s">
        <v>1</v>
      </c>
      <c r="CM105" s="104" t="s">
        <v>86</v>
      </c>
    </row>
    <row r="106" spans="1:91" s="2" customFormat="1" ht="30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9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  <row r="107" spans="1:91" s="2" customFormat="1" ht="6.95" customHeight="1">
      <c r="A107" s="34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39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</sheetData>
  <sheetProtection algorithmName="SHA-512" hashValue="gL2fL5JO28F+6R7kijFPrjLWp58Kp/pI4gVza9ly1rQljPTIj6DW2k3q3R8Pnqvn9FTHgtYDO+eWxVMl/ayCsw==" saltValue="PrpsfHEGY6kEEnt/sFeGhf9JRnj/MS9g/FMTOdWTI+wOt0hojqKZuFt9eOPO828gL9wvUfaZv4Xx7F/k291CTg==" spinCount="100000" sheet="1" objects="1" scenarios="1" formatColumns="0" formatRows="0"/>
  <mergeCells count="82">
    <mergeCell ref="AN105:AP105"/>
    <mergeCell ref="AG105:AM105"/>
    <mergeCell ref="AN94:AP94"/>
    <mergeCell ref="AN102:AP102"/>
    <mergeCell ref="AN104:AP104"/>
    <mergeCell ref="AN103:AP103"/>
    <mergeCell ref="AN101:AP101"/>
    <mergeCell ref="AN97:AP97"/>
    <mergeCell ref="AN100:AP100"/>
    <mergeCell ref="AN99:AP99"/>
    <mergeCell ref="AN98:AP98"/>
    <mergeCell ref="AG104:AM104"/>
    <mergeCell ref="AG99:AM99"/>
    <mergeCell ref="AG101:AM101"/>
    <mergeCell ref="AG103:AM103"/>
    <mergeCell ref="AG95:AM95"/>
    <mergeCell ref="AG102:AM102"/>
    <mergeCell ref="AG100:AM100"/>
    <mergeCell ref="AK35:AO35"/>
    <mergeCell ref="X35:AB35"/>
    <mergeCell ref="AR2:BE2"/>
    <mergeCell ref="AG98:AM98"/>
    <mergeCell ref="AG97:AM97"/>
    <mergeCell ref="AG96:AM96"/>
    <mergeCell ref="AG92:AM92"/>
    <mergeCell ref="AM87:AN87"/>
    <mergeCell ref="AM90:AP90"/>
    <mergeCell ref="AM89:AP89"/>
    <mergeCell ref="AN95:AP95"/>
    <mergeCell ref="AN96:AP96"/>
    <mergeCell ref="AN92:AP92"/>
    <mergeCell ref="AS89:AT91"/>
    <mergeCell ref="AK32:AO32"/>
    <mergeCell ref="L32:P32"/>
    <mergeCell ref="W32:AE32"/>
    <mergeCell ref="AK33:AO33"/>
    <mergeCell ref="L33:P33"/>
    <mergeCell ref="W33:AE33"/>
    <mergeCell ref="AK30:AO30"/>
    <mergeCell ref="L30:P30"/>
    <mergeCell ref="W30:AE30"/>
    <mergeCell ref="L31:P31"/>
    <mergeCell ref="W31:AE31"/>
    <mergeCell ref="AK31:AO31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J103:AF103"/>
    <mergeCell ref="J96:AF96"/>
    <mergeCell ref="J104:AF104"/>
    <mergeCell ref="J98:AF98"/>
    <mergeCell ref="K100:AF100"/>
    <mergeCell ref="K99:AF99"/>
    <mergeCell ref="C92:G92"/>
    <mergeCell ref="D104:H104"/>
    <mergeCell ref="D98:H98"/>
    <mergeCell ref="D96:H96"/>
    <mergeCell ref="D95:H95"/>
    <mergeCell ref="D97:H97"/>
    <mergeCell ref="D102:H102"/>
    <mergeCell ref="D103:H103"/>
    <mergeCell ref="D101:H101"/>
    <mergeCell ref="E99:I99"/>
    <mergeCell ref="E100:I100"/>
    <mergeCell ref="I92:AF92"/>
    <mergeCell ref="J101:AF101"/>
    <mergeCell ref="J102:AF102"/>
    <mergeCell ref="J97:AF97"/>
    <mergeCell ref="J95:AF95"/>
  </mergeCells>
  <hyperlinks>
    <hyperlink ref="A95" location="'SO 01 - Hala pro parkován...'!C2" display="/"/>
    <hyperlink ref="A96" location="'SO 02 - Železniční svršek'!C2" display="/"/>
    <hyperlink ref="A97" location="'SO 03 - Dešťová kanalizace'!C2" display="/"/>
    <hyperlink ref="A99" location="'SO 04 - Elektroinstalace'!C2" display="/"/>
    <hyperlink ref="A100" location="'SO 04 - ZP - Zemní práce'!C2" display="/"/>
    <hyperlink ref="A101" location="'SO 05 - Demolice krytého ...'!C2" display="/"/>
    <hyperlink ref="A102" location="'PS 01 - Vzduchotechnika'!C2" display="/"/>
    <hyperlink ref="A103" location="'PS 02 - Poplachový zabezp...'!C2" display="/"/>
    <hyperlink ref="A104" location="'PS 03 - Kamerový systém'!C2" display="/"/>
    <hyperlink ref="A105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112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33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11" t="str">
        <f>'Rekapitulace stavby'!K6</f>
        <v>Stání SDV OTV Studénka</v>
      </c>
      <c r="F7" s="312"/>
      <c r="G7" s="312"/>
      <c r="H7" s="312"/>
      <c r="L7" s="20"/>
    </row>
    <row r="8" spans="1:46" s="2" customFormat="1" ht="12" customHeight="1">
      <c r="A8" s="34"/>
      <c r="B8" s="39"/>
      <c r="C8" s="34"/>
      <c r="D8" s="120" t="s">
        <v>117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1203</v>
      </c>
      <c r="F9" s="314"/>
      <c r="G9" s="314"/>
      <c r="H9" s="31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0" t="s">
        <v>18</v>
      </c>
      <c r="E11" s="34"/>
      <c r="F11" s="111" t="s">
        <v>1</v>
      </c>
      <c r="G11" s="34"/>
      <c r="H11" s="34"/>
      <c r="I11" s="120" t="s">
        <v>19</v>
      </c>
      <c r="J11" s="111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20</v>
      </c>
      <c r="E12" s="34"/>
      <c r="F12" s="111" t="s">
        <v>21</v>
      </c>
      <c r="G12" s="34"/>
      <c r="H12" s="34"/>
      <c r="I12" s="120" t="s">
        <v>22</v>
      </c>
      <c r="J12" s="121">
        <f>'Rekapitulace stavby'!AN8</f>
        <v>0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23</v>
      </c>
      <c r="E14" s="34"/>
      <c r="F14" s="34"/>
      <c r="G14" s="34"/>
      <c r="H14" s="34"/>
      <c r="I14" s="120" t="s">
        <v>24</v>
      </c>
      <c r="J14" s="111" t="s">
        <v>25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26</v>
      </c>
      <c r="F15" s="34"/>
      <c r="G15" s="34"/>
      <c r="H15" s="34"/>
      <c r="I15" s="120" t="s">
        <v>27</v>
      </c>
      <c r="J15" s="111" t="s">
        <v>28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29</v>
      </c>
      <c r="E17" s="34"/>
      <c r="F17" s="34"/>
      <c r="G17" s="34"/>
      <c r="H17" s="34"/>
      <c r="I17" s="120" t="s">
        <v>24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20" t="s">
        <v>27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31</v>
      </c>
      <c r="E20" s="34"/>
      <c r="F20" s="34"/>
      <c r="G20" s="34"/>
      <c r="H20" s="34"/>
      <c r="I20" s="120" t="s">
        <v>24</v>
      </c>
      <c r="J20" s="111" t="str">
        <f>IF('Rekapitulace stavby'!AN16="","",'Rekapitulace stavby'!AN16)</f>
        <v/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tr">
        <f>IF('Rekapitulace stavby'!E17="","",'Rekapitulace stavby'!E17)</f>
        <v xml:space="preserve"> </v>
      </c>
      <c r="F21" s="34"/>
      <c r="G21" s="34"/>
      <c r="H21" s="34"/>
      <c r="I21" s="120" t="s">
        <v>27</v>
      </c>
      <c r="J21" s="111" t="str">
        <f>IF('Rekapitulace stavby'!AN17="","",'Rekapitulace stavby'!AN17)</f>
        <v/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34</v>
      </c>
      <c r="E23" s="34"/>
      <c r="F23" s="34"/>
      <c r="G23" s="34"/>
      <c r="H23" s="34"/>
      <c r="I23" s="120" t="s">
        <v>24</v>
      </c>
      <c r="J23" s="111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1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17" t="s">
        <v>1</v>
      </c>
      <c r="F27" s="317"/>
      <c r="G27" s="317"/>
      <c r="H27" s="317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ROUND(J116,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40</v>
      </c>
      <c r="E33" s="120" t="s">
        <v>41</v>
      </c>
      <c r="F33" s="130">
        <f>ROUND((SUM(BE116:BE196)),  2)</f>
        <v>0</v>
      </c>
      <c r="G33" s="34"/>
      <c r="H33" s="34"/>
      <c r="I33" s="131">
        <v>0.21</v>
      </c>
      <c r="J33" s="130">
        <f>ROUND(((SUM(BE116:BE196))*I33),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20" t="s">
        <v>42</v>
      </c>
      <c r="F34" s="130">
        <f>ROUND((SUM(BF116:BF196)),  2)</f>
        <v>0</v>
      </c>
      <c r="G34" s="34"/>
      <c r="H34" s="34"/>
      <c r="I34" s="131">
        <v>0.15</v>
      </c>
      <c r="J34" s="130">
        <f>ROUND(((SUM(BF116:BF196))*I34),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40</v>
      </c>
      <c r="E35" s="120" t="s">
        <v>43</v>
      </c>
      <c r="F35" s="130">
        <f>ROUND((SUM(BG116:BG196)),  2)</f>
        <v>0</v>
      </c>
      <c r="G35" s="34"/>
      <c r="H35" s="34"/>
      <c r="I35" s="131">
        <v>0.21</v>
      </c>
      <c r="J35" s="130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44</v>
      </c>
      <c r="F36" s="130">
        <f>ROUND((SUM(BH116:BH196)),  2)</f>
        <v>0</v>
      </c>
      <c r="G36" s="34"/>
      <c r="H36" s="34"/>
      <c r="I36" s="131">
        <v>0.15</v>
      </c>
      <c r="J36" s="130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ROUND((SUM(BI116:BI196)),  2)</f>
        <v>0</v>
      </c>
      <c r="G37" s="34"/>
      <c r="H37" s="34"/>
      <c r="I37" s="131">
        <v>0</v>
      </c>
      <c r="J37" s="130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Stání SDV OTV Studénka</v>
      </c>
      <c r="F85" s="319"/>
      <c r="G85" s="319"/>
      <c r="H85" s="319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117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PS 03 - Kamerový systém</v>
      </c>
      <c r="F87" s="320"/>
      <c r="G87" s="320"/>
      <c r="H87" s="320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Movavskoslezský kraj</v>
      </c>
      <c r="G89" s="36"/>
      <c r="H89" s="36"/>
      <c r="I89" s="29" t="s">
        <v>22</v>
      </c>
      <c r="J89" s="67">
        <f>IF(J12="","",J12)</f>
        <v>0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120</v>
      </c>
      <c r="D94" s="151"/>
      <c r="E94" s="151"/>
      <c r="F94" s="151"/>
      <c r="G94" s="151"/>
      <c r="H94" s="151"/>
      <c r="I94" s="151"/>
      <c r="J94" s="152" t="s">
        <v>121</v>
      </c>
      <c r="K94" s="151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122</v>
      </c>
      <c r="D96" s="36"/>
      <c r="E96" s="36"/>
      <c r="F96" s="36"/>
      <c r="G96" s="36"/>
      <c r="H96" s="36"/>
      <c r="I96" s="36"/>
      <c r="J96" s="85">
        <f>J116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2" customFormat="1" ht="21.7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2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31" s="2" customFormat="1" ht="6.95" customHeight="1">
      <c r="A98" s="34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2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pans="1:31" s="2" customFormat="1" ht="6.95" customHeight="1">
      <c r="A102" s="34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24.95" customHeight="1">
      <c r="A103" s="34"/>
      <c r="B103" s="35"/>
      <c r="C103" s="23" t="s">
        <v>136</v>
      </c>
      <c r="D103" s="36"/>
      <c r="E103" s="36"/>
      <c r="F103" s="36"/>
      <c r="G103" s="36"/>
      <c r="H103" s="36"/>
      <c r="I103" s="36"/>
      <c r="J103" s="36"/>
      <c r="K103" s="36"/>
      <c r="L103" s="52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2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2" customHeight="1">
      <c r="A105" s="34"/>
      <c r="B105" s="35"/>
      <c r="C105" s="29" t="s">
        <v>16</v>
      </c>
      <c r="D105" s="36"/>
      <c r="E105" s="36"/>
      <c r="F105" s="36"/>
      <c r="G105" s="36"/>
      <c r="H105" s="36"/>
      <c r="I105" s="36"/>
      <c r="J105" s="36"/>
      <c r="K105" s="36"/>
      <c r="L105" s="52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6.5" customHeight="1">
      <c r="A106" s="34"/>
      <c r="B106" s="35"/>
      <c r="C106" s="36"/>
      <c r="D106" s="36"/>
      <c r="E106" s="318" t="str">
        <f>E7</f>
        <v>Stání SDV OTV Studénka</v>
      </c>
      <c r="F106" s="319"/>
      <c r="G106" s="319"/>
      <c r="H106" s="319"/>
      <c r="I106" s="36"/>
      <c r="J106" s="36"/>
      <c r="K106" s="36"/>
      <c r="L106" s="52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117</v>
      </c>
      <c r="D107" s="36"/>
      <c r="E107" s="36"/>
      <c r="F107" s="36"/>
      <c r="G107" s="36"/>
      <c r="H107" s="36"/>
      <c r="I107" s="36"/>
      <c r="J107" s="36"/>
      <c r="K107" s="36"/>
      <c r="L107" s="52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71" t="str">
        <f>E9</f>
        <v>PS 03 - Kamerový systém</v>
      </c>
      <c r="F108" s="320"/>
      <c r="G108" s="320"/>
      <c r="H108" s="320"/>
      <c r="I108" s="36"/>
      <c r="J108" s="36"/>
      <c r="K108" s="36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20</v>
      </c>
      <c r="D110" s="36"/>
      <c r="E110" s="36"/>
      <c r="F110" s="27" t="str">
        <f>F12</f>
        <v>Movavskoslezský kraj</v>
      </c>
      <c r="G110" s="36"/>
      <c r="H110" s="36"/>
      <c r="I110" s="29" t="s">
        <v>22</v>
      </c>
      <c r="J110" s="67">
        <f>IF(J12="","",J12)</f>
        <v>0</v>
      </c>
      <c r="K110" s="36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5.2" customHeight="1">
      <c r="A112" s="34"/>
      <c r="B112" s="35"/>
      <c r="C112" s="29" t="s">
        <v>23</v>
      </c>
      <c r="D112" s="36"/>
      <c r="E112" s="36"/>
      <c r="F112" s="27" t="str">
        <f>E15</f>
        <v>Správa železnic, státní organizace</v>
      </c>
      <c r="G112" s="36"/>
      <c r="H112" s="36"/>
      <c r="I112" s="29" t="s">
        <v>31</v>
      </c>
      <c r="J112" s="32" t="str">
        <f>E21</f>
        <v xml:space="preserve"> </v>
      </c>
      <c r="K112" s="36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29</v>
      </c>
      <c r="D113" s="36"/>
      <c r="E113" s="36"/>
      <c r="F113" s="27" t="str">
        <f>IF(E18="","",E18)</f>
        <v>Vyplň údaj</v>
      </c>
      <c r="G113" s="36"/>
      <c r="H113" s="36"/>
      <c r="I113" s="29" t="s">
        <v>34</v>
      </c>
      <c r="J113" s="32" t="str">
        <f>E24</f>
        <v xml:space="preserve"> </v>
      </c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0.3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11" customFormat="1" ht="29.25" customHeight="1">
      <c r="A115" s="165"/>
      <c r="B115" s="166"/>
      <c r="C115" s="167" t="s">
        <v>137</v>
      </c>
      <c r="D115" s="168" t="s">
        <v>61</v>
      </c>
      <c r="E115" s="168" t="s">
        <v>57</v>
      </c>
      <c r="F115" s="168" t="s">
        <v>58</v>
      </c>
      <c r="G115" s="168" t="s">
        <v>138</v>
      </c>
      <c r="H115" s="168" t="s">
        <v>139</v>
      </c>
      <c r="I115" s="168" t="s">
        <v>140</v>
      </c>
      <c r="J115" s="168" t="s">
        <v>121</v>
      </c>
      <c r="K115" s="169" t="s">
        <v>141</v>
      </c>
      <c r="L115" s="170"/>
      <c r="M115" s="76" t="s">
        <v>1</v>
      </c>
      <c r="N115" s="77" t="s">
        <v>40</v>
      </c>
      <c r="O115" s="77" t="s">
        <v>142</v>
      </c>
      <c r="P115" s="77" t="s">
        <v>143</v>
      </c>
      <c r="Q115" s="77" t="s">
        <v>144</v>
      </c>
      <c r="R115" s="77" t="s">
        <v>145</v>
      </c>
      <c r="S115" s="77" t="s">
        <v>146</v>
      </c>
      <c r="T115" s="78" t="s">
        <v>147</v>
      </c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/>
    </row>
    <row r="116" spans="1:65" s="2" customFormat="1" ht="22.9" customHeight="1">
      <c r="A116" s="34"/>
      <c r="B116" s="35"/>
      <c r="C116" s="83" t="s">
        <v>148</v>
      </c>
      <c r="D116" s="36"/>
      <c r="E116" s="36"/>
      <c r="F116" s="36"/>
      <c r="G116" s="36"/>
      <c r="H116" s="36"/>
      <c r="I116" s="36"/>
      <c r="J116" s="171">
        <f>BK116</f>
        <v>0</v>
      </c>
      <c r="K116" s="36"/>
      <c r="L116" s="39"/>
      <c r="M116" s="79"/>
      <c r="N116" s="172"/>
      <c r="O116" s="80"/>
      <c r="P116" s="173">
        <f>SUM(P117:P196)</f>
        <v>0</v>
      </c>
      <c r="Q116" s="80"/>
      <c r="R116" s="173">
        <f>SUM(R117:R196)</f>
        <v>0</v>
      </c>
      <c r="S116" s="80"/>
      <c r="T116" s="174">
        <f>SUM(T117:T196)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75</v>
      </c>
      <c r="AU116" s="17" t="s">
        <v>123</v>
      </c>
      <c r="BK116" s="175">
        <f>SUM(BK117:BK196)</f>
        <v>0</v>
      </c>
    </row>
    <row r="117" spans="1:65" s="2" customFormat="1" ht="16.5" customHeight="1">
      <c r="A117" s="34"/>
      <c r="B117" s="35"/>
      <c r="C117" s="192" t="s">
        <v>84</v>
      </c>
      <c r="D117" s="192" t="s">
        <v>152</v>
      </c>
      <c r="E117" s="193" t="s">
        <v>1204</v>
      </c>
      <c r="F117" s="194" t="s">
        <v>1205</v>
      </c>
      <c r="G117" s="195" t="s">
        <v>562</v>
      </c>
      <c r="H117" s="196">
        <v>7</v>
      </c>
      <c r="I117" s="197"/>
      <c r="J117" s="198">
        <f t="shared" ref="J117:J124" si="0">ROUND(I117*H117,2)</f>
        <v>0</v>
      </c>
      <c r="K117" s="194" t="s">
        <v>1128</v>
      </c>
      <c r="L117" s="39"/>
      <c r="M117" s="199" t="s">
        <v>1</v>
      </c>
      <c r="N117" s="200" t="s">
        <v>43</v>
      </c>
      <c r="O117" s="72"/>
      <c r="P117" s="201">
        <f t="shared" ref="P117:P124" si="1">O117*H117</f>
        <v>0</v>
      </c>
      <c r="Q117" s="201">
        <v>0</v>
      </c>
      <c r="R117" s="201">
        <f t="shared" ref="R117:R124" si="2">Q117*H117</f>
        <v>0</v>
      </c>
      <c r="S117" s="201">
        <v>0</v>
      </c>
      <c r="T117" s="202">
        <f t="shared" ref="T117:T124" si="3"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156</v>
      </c>
      <c r="AT117" s="203" t="s">
        <v>152</v>
      </c>
      <c r="AU117" s="203" t="s">
        <v>76</v>
      </c>
      <c r="AY117" s="17" t="s">
        <v>151</v>
      </c>
      <c r="BE117" s="204">
        <f t="shared" ref="BE117:BE124" si="4">IF(N117="základní",J117,0)</f>
        <v>0</v>
      </c>
      <c r="BF117" s="204">
        <f t="shared" ref="BF117:BF124" si="5">IF(N117="snížená",J117,0)</f>
        <v>0</v>
      </c>
      <c r="BG117" s="204">
        <f t="shared" ref="BG117:BG124" si="6">IF(N117="zákl. přenesená",J117,0)</f>
        <v>0</v>
      </c>
      <c r="BH117" s="204">
        <f t="shared" ref="BH117:BH124" si="7">IF(N117="sníž. přenesená",J117,0)</f>
        <v>0</v>
      </c>
      <c r="BI117" s="204">
        <f t="shared" ref="BI117:BI124" si="8">IF(N117="nulová",J117,0)</f>
        <v>0</v>
      </c>
      <c r="BJ117" s="17" t="s">
        <v>156</v>
      </c>
      <c r="BK117" s="204">
        <f t="shared" ref="BK117:BK124" si="9">ROUND(I117*H117,2)</f>
        <v>0</v>
      </c>
      <c r="BL117" s="17" t="s">
        <v>156</v>
      </c>
      <c r="BM117" s="203" t="s">
        <v>86</v>
      </c>
    </row>
    <row r="118" spans="1:65" s="2" customFormat="1" ht="16.5" customHeight="1">
      <c r="A118" s="34"/>
      <c r="B118" s="35"/>
      <c r="C118" s="192" t="s">
        <v>86</v>
      </c>
      <c r="D118" s="192" t="s">
        <v>152</v>
      </c>
      <c r="E118" s="193" t="s">
        <v>1206</v>
      </c>
      <c r="F118" s="194" t="s">
        <v>1207</v>
      </c>
      <c r="G118" s="195" t="s">
        <v>562</v>
      </c>
      <c r="H118" s="196">
        <v>7</v>
      </c>
      <c r="I118" s="197"/>
      <c r="J118" s="198">
        <f t="shared" si="0"/>
        <v>0</v>
      </c>
      <c r="K118" s="194" t="s">
        <v>1155</v>
      </c>
      <c r="L118" s="39"/>
      <c r="M118" s="199" t="s">
        <v>1</v>
      </c>
      <c r="N118" s="200" t="s">
        <v>43</v>
      </c>
      <c r="O118" s="72"/>
      <c r="P118" s="201">
        <f t="shared" si="1"/>
        <v>0</v>
      </c>
      <c r="Q118" s="201">
        <v>0</v>
      </c>
      <c r="R118" s="201">
        <f t="shared" si="2"/>
        <v>0</v>
      </c>
      <c r="S118" s="201">
        <v>0</v>
      </c>
      <c r="T118" s="202">
        <f t="shared" si="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156</v>
      </c>
      <c r="AT118" s="203" t="s">
        <v>152</v>
      </c>
      <c r="AU118" s="203" t="s">
        <v>76</v>
      </c>
      <c r="AY118" s="17" t="s">
        <v>151</v>
      </c>
      <c r="BE118" s="204">
        <f t="shared" si="4"/>
        <v>0</v>
      </c>
      <c r="BF118" s="204">
        <f t="shared" si="5"/>
        <v>0</v>
      </c>
      <c r="BG118" s="204">
        <f t="shared" si="6"/>
        <v>0</v>
      </c>
      <c r="BH118" s="204">
        <f t="shared" si="7"/>
        <v>0</v>
      </c>
      <c r="BI118" s="204">
        <f t="shared" si="8"/>
        <v>0</v>
      </c>
      <c r="BJ118" s="17" t="s">
        <v>156</v>
      </c>
      <c r="BK118" s="204">
        <f t="shared" si="9"/>
        <v>0</v>
      </c>
      <c r="BL118" s="17" t="s">
        <v>156</v>
      </c>
      <c r="BM118" s="203" t="s">
        <v>156</v>
      </c>
    </row>
    <row r="119" spans="1:65" s="2" customFormat="1" ht="24.2" customHeight="1">
      <c r="A119" s="34"/>
      <c r="B119" s="35"/>
      <c r="C119" s="192" t="s">
        <v>166</v>
      </c>
      <c r="D119" s="192" t="s">
        <v>152</v>
      </c>
      <c r="E119" s="193" t="s">
        <v>1208</v>
      </c>
      <c r="F119" s="194" t="s">
        <v>1209</v>
      </c>
      <c r="G119" s="195" t="s">
        <v>562</v>
      </c>
      <c r="H119" s="196">
        <v>1</v>
      </c>
      <c r="I119" s="197"/>
      <c r="J119" s="198">
        <f t="shared" si="0"/>
        <v>0</v>
      </c>
      <c r="K119" s="194" t="s">
        <v>1155</v>
      </c>
      <c r="L119" s="39"/>
      <c r="M119" s="199" t="s">
        <v>1</v>
      </c>
      <c r="N119" s="200" t="s">
        <v>43</v>
      </c>
      <c r="O119" s="72"/>
      <c r="P119" s="201">
        <f t="shared" si="1"/>
        <v>0</v>
      </c>
      <c r="Q119" s="201">
        <v>0</v>
      </c>
      <c r="R119" s="201">
        <f t="shared" si="2"/>
        <v>0</v>
      </c>
      <c r="S119" s="201">
        <v>0</v>
      </c>
      <c r="T119" s="202">
        <f t="shared" si="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156</v>
      </c>
      <c r="AT119" s="203" t="s">
        <v>152</v>
      </c>
      <c r="AU119" s="203" t="s">
        <v>76</v>
      </c>
      <c r="AY119" s="17" t="s">
        <v>151</v>
      </c>
      <c r="BE119" s="204">
        <f t="shared" si="4"/>
        <v>0</v>
      </c>
      <c r="BF119" s="204">
        <f t="shared" si="5"/>
        <v>0</v>
      </c>
      <c r="BG119" s="204">
        <f t="shared" si="6"/>
        <v>0</v>
      </c>
      <c r="BH119" s="204">
        <f t="shared" si="7"/>
        <v>0</v>
      </c>
      <c r="BI119" s="204">
        <f t="shared" si="8"/>
        <v>0</v>
      </c>
      <c r="BJ119" s="17" t="s">
        <v>156</v>
      </c>
      <c r="BK119" s="204">
        <f t="shared" si="9"/>
        <v>0</v>
      </c>
      <c r="BL119" s="17" t="s">
        <v>156</v>
      </c>
      <c r="BM119" s="203" t="s">
        <v>185</v>
      </c>
    </row>
    <row r="120" spans="1:65" s="2" customFormat="1" ht="33" customHeight="1">
      <c r="A120" s="34"/>
      <c r="B120" s="35"/>
      <c r="C120" s="192" t="s">
        <v>156</v>
      </c>
      <c r="D120" s="192" t="s">
        <v>152</v>
      </c>
      <c r="E120" s="193" t="s">
        <v>1210</v>
      </c>
      <c r="F120" s="194" t="s">
        <v>1211</v>
      </c>
      <c r="G120" s="195" t="s">
        <v>562</v>
      </c>
      <c r="H120" s="196">
        <v>7</v>
      </c>
      <c r="I120" s="197"/>
      <c r="J120" s="198">
        <f t="shared" si="0"/>
        <v>0</v>
      </c>
      <c r="K120" s="194" t="s">
        <v>1155</v>
      </c>
      <c r="L120" s="39"/>
      <c r="M120" s="199" t="s">
        <v>1</v>
      </c>
      <c r="N120" s="200" t="s">
        <v>43</v>
      </c>
      <c r="O120" s="72"/>
      <c r="P120" s="201">
        <f t="shared" si="1"/>
        <v>0</v>
      </c>
      <c r="Q120" s="201">
        <v>0</v>
      </c>
      <c r="R120" s="201">
        <f t="shared" si="2"/>
        <v>0</v>
      </c>
      <c r="S120" s="201">
        <v>0</v>
      </c>
      <c r="T120" s="202">
        <f t="shared" si="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156</v>
      </c>
      <c r="AT120" s="203" t="s">
        <v>152</v>
      </c>
      <c r="AU120" s="203" t="s">
        <v>76</v>
      </c>
      <c r="AY120" s="17" t="s">
        <v>151</v>
      </c>
      <c r="BE120" s="204">
        <f t="shared" si="4"/>
        <v>0</v>
      </c>
      <c r="BF120" s="204">
        <f t="shared" si="5"/>
        <v>0</v>
      </c>
      <c r="BG120" s="204">
        <f t="shared" si="6"/>
        <v>0</v>
      </c>
      <c r="BH120" s="204">
        <f t="shared" si="7"/>
        <v>0</v>
      </c>
      <c r="BI120" s="204">
        <f t="shared" si="8"/>
        <v>0</v>
      </c>
      <c r="BJ120" s="17" t="s">
        <v>156</v>
      </c>
      <c r="BK120" s="204">
        <f t="shared" si="9"/>
        <v>0</v>
      </c>
      <c r="BL120" s="17" t="s">
        <v>156</v>
      </c>
      <c r="BM120" s="203" t="s">
        <v>194</v>
      </c>
    </row>
    <row r="121" spans="1:65" s="2" customFormat="1" ht="24.2" customHeight="1">
      <c r="A121" s="34"/>
      <c r="B121" s="35"/>
      <c r="C121" s="192" t="s">
        <v>179</v>
      </c>
      <c r="D121" s="192" t="s">
        <v>152</v>
      </c>
      <c r="E121" s="193" t="s">
        <v>1212</v>
      </c>
      <c r="F121" s="194" t="s">
        <v>1213</v>
      </c>
      <c r="G121" s="195" t="s">
        <v>562</v>
      </c>
      <c r="H121" s="196">
        <v>1</v>
      </c>
      <c r="I121" s="197"/>
      <c r="J121" s="198">
        <f t="shared" si="0"/>
        <v>0</v>
      </c>
      <c r="K121" s="194" t="s">
        <v>1128</v>
      </c>
      <c r="L121" s="39"/>
      <c r="M121" s="199" t="s">
        <v>1</v>
      </c>
      <c r="N121" s="200" t="s">
        <v>43</v>
      </c>
      <c r="O121" s="72"/>
      <c r="P121" s="201">
        <f t="shared" si="1"/>
        <v>0</v>
      </c>
      <c r="Q121" s="201">
        <v>0</v>
      </c>
      <c r="R121" s="201">
        <f t="shared" si="2"/>
        <v>0</v>
      </c>
      <c r="S121" s="201">
        <v>0</v>
      </c>
      <c r="T121" s="202">
        <f t="shared" si="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156</v>
      </c>
      <c r="AT121" s="203" t="s">
        <v>152</v>
      </c>
      <c r="AU121" s="203" t="s">
        <v>76</v>
      </c>
      <c r="AY121" s="17" t="s">
        <v>151</v>
      </c>
      <c r="BE121" s="204">
        <f t="shared" si="4"/>
        <v>0</v>
      </c>
      <c r="BF121" s="204">
        <f t="shared" si="5"/>
        <v>0</v>
      </c>
      <c r="BG121" s="204">
        <f t="shared" si="6"/>
        <v>0</v>
      </c>
      <c r="BH121" s="204">
        <f t="shared" si="7"/>
        <v>0</v>
      </c>
      <c r="BI121" s="204">
        <f t="shared" si="8"/>
        <v>0</v>
      </c>
      <c r="BJ121" s="17" t="s">
        <v>156</v>
      </c>
      <c r="BK121" s="204">
        <f t="shared" si="9"/>
        <v>0</v>
      </c>
      <c r="BL121" s="17" t="s">
        <v>156</v>
      </c>
      <c r="BM121" s="203" t="s">
        <v>204</v>
      </c>
    </row>
    <row r="122" spans="1:65" s="2" customFormat="1" ht="24.2" customHeight="1">
      <c r="A122" s="34"/>
      <c r="B122" s="35"/>
      <c r="C122" s="192" t="s">
        <v>185</v>
      </c>
      <c r="D122" s="192" t="s">
        <v>152</v>
      </c>
      <c r="E122" s="193" t="s">
        <v>1214</v>
      </c>
      <c r="F122" s="194" t="s">
        <v>1215</v>
      </c>
      <c r="G122" s="195" t="s">
        <v>562</v>
      </c>
      <c r="H122" s="196">
        <v>2</v>
      </c>
      <c r="I122" s="197"/>
      <c r="J122" s="198">
        <f t="shared" si="0"/>
        <v>0</v>
      </c>
      <c r="K122" s="194" t="s">
        <v>1155</v>
      </c>
      <c r="L122" s="39"/>
      <c r="M122" s="199" t="s">
        <v>1</v>
      </c>
      <c r="N122" s="200" t="s">
        <v>43</v>
      </c>
      <c r="O122" s="72"/>
      <c r="P122" s="201">
        <f t="shared" si="1"/>
        <v>0</v>
      </c>
      <c r="Q122" s="201">
        <v>0</v>
      </c>
      <c r="R122" s="201">
        <f t="shared" si="2"/>
        <v>0</v>
      </c>
      <c r="S122" s="201">
        <v>0</v>
      </c>
      <c r="T122" s="202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156</v>
      </c>
      <c r="AT122" s="203" t="s">
        <v>152</v>
      </c>
      <c r="AU122" s="203" t="s">
        <v>76</v>
      </c>
      <c r="AY122" s="17" t="s">
        <v>151</v>
      </c>
      <c r="BE122" s="204">
        <f t="shared" si="4"/>
        <v>0</v>
      </c>
      <c r="BF122" s="204">
        <f t="shared" si="5"/>
        <v>0</v>
      </c>
      <c r="BG122" s="204">
        <f t="shared" si="6"/>
        <v>0</v>
      </c>
      <c r="BH122" s="204">
        <f t="shared" si="7"/>
        <v>0</v>
      </c>
      <c r="BI122" s="204">
        <f t="shared" si="8"/>
        <v>0</v>
      </c>
      <c r="BJ122" s="17" t="s">
        <v>156</v>
      </c>
      <c r="BK122" s="204">
        <f t="shared" si="9"/>
        <v>0</v>
      </c>
      <c r="BL122" s="17" t="s">
        <v>156</v>
      </c>
      <c r="BM122" s="203" t="s">
        <v>216</v>
      </c>
    </row>
    <row r="123" spans="1:65" s="2" customFormat="1" ht="16.5" customHeight="1">
      <c r="A123" s="34"/>
      <c r="B123" s="35"/>
      <c r="C123" s="192" t="s">
        <v>190</v>
      </c>
      <c r="D123" s="192" t="s">
        <v>152</v>
      </c>
      <c r="E123" s="193" t="s">
        <v>1216</v>
      </c>
      <c r="F123" s="194" t="s">
        <v>1217</v>
      </c>
      <c r="G123" s="195" t="s">
        <v>562</v>
      </c>
      <c r="H123" s="196">
        <v>1</v>
      </c>
      <c r="I123" s="197"/>
      <c r="J123" s="198">
        <f t="shared" si="0"/>
        <v>0</v>
      </c>
      <c r="K123" s="194" t="s">
        <v>1155</v>
      </c>
      <c r="L123" s="39"/>
      <c r="M123" s="199" t="s">
        <v>1</v>
      </c>
      <c r="N123" s="200" t="s">
        <v>43</v>
      </c>
      <c r="O123" s="72"/>
      <c r="P123" s="201">
        <f t="shared" si="1"/>
        <v>0</v>
      </c>
      <c r="Q123" s="201">
        <v>0</v>
      </c>
      <c r="R123" s="201">
        <f t="shared" si="2"/>
        <v>0</v>
      </c>
      <c r="S123" s="201">
        <v>0</v>
      </c>
      <c r="T123" s="202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156</v>
      </c>
      <c r="AT123" s="203" t="s">
        <v>152</v>
      </c>
      <c r="AU123" s="203" t="s">
        <v>76</v>
      </c>
      <c r="AY123" s="17" t="s">
        <v>151</v>
      </c>
      <c r="BE123" s="204">
        <f t="shared" si="4"/>
        <v>0</v>
      </c>
      <c r="BF123" s="204">
        <f t="shared" si="5"/>
        <v>0</v>
      </c>
      <c r="BG123" s="204">
        <f t="shared" si="6"/>
        <v>0</v>
      </c>
      <c r="BH123" s="204">
        <f t="shared" si="7"/>
        <v>0</v>
      </c>
      <c r="BI123" s="204">
        <f t="shared" si="8"/>
        <v>0</v>
      </c>
      <c r="BJ123" s="17" t="s">
        <v>156</v>
      </c>
      <c r="BK123" s="204">
        <f t="shared" si="9"/>
        <v>0</v>
      </c>
      <c r="BL123" s="17" t="s">
        <v>156</v>
      </c>
      <c r="BM123" s="203" t="s">
        <v>230</v>
      </c>
    </row>
    <row r="124" spans="1:65" s="2" customFormat="1" ht="24.2" customHeight="1">
      <c r="A124" s="34"/>
      <c r="B124" s="35"/>
      <c r="C124" s="192" t="s">
        <v>194</v>
      </c>
      <c r="D124" s="192" t="s">
        <v>152</v>
      </c>
      <c r="E124" s="193" t="s">
        <v>1218</v>
      </c>
      <c r="F124" s="194" t="s">
        <v>1219</v>
      </c>
      <c r="G124" s="195" t="s">
        <v>562</v>
      </c>
      <c r="H124" s="196">
        <v>1</v>
      </c>
      <c r="I124" s="197"/>
      <c r="J124" s="198">
        <f t="shared" si="0"/>
        <v>0</v>
      </c>
      <c r="K124" s="194" t="s">
        <v>1155</v>
      </c>
      <c r="L124" s="39"/>
      <c r="M124" s="199" t="s">
        <v>1</v>
      </c>
      <c r="N124" s="200" t="s">
        <v>43</v>
      </c>
      <c r="O124" s="72"/>
      <c r="P124" s="201">
        <f t="shared" si="1"/>
        <v>0</v>
      </c>
      <c r="Q124" s="201">
        <v>0</v>
      </c>
      <c r="R124" s="201">
        <f t="shared" si="2"/>
        <v>0</v>
      </c>
      <c r="S124" s="201">
        <v>0</v>
      </c>
      <c r="T124" s="202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156</v>
      </c>
      <c r="AT124" s="203" t="s">
        <v>152</v>
      </c>
      <c r="AU124" s="203" t="s">
        <v>76</v>
      </c>
      <c r="AY124" s="17" t="s">
        <v>151</v>
      </c>
      <c r="BE124" s="204">
        <f t="shared" si="4"/>
        <v>0</v>
      </c>
      <c r="BF124" s="204">
        <f t="shared" si="5"/>
        <v>0</v>
      </c>
      <c r="BG124" s="204">
        <f t="shared" si="6"/>
        <v>0</v>
      </c>
      <c r="BH124" s="204">
        <f t="shared" si="7"/>
        <v>0</v>
      </c>
      <c r="BI124" s="204">
        <f t="shared" si="8"/>
        <v>0</v>
      </c>
      <c r="BJ124" s="17" t="s">
        <v>156</v>
      </c>
      <c r="BK124" s="204">
        <f t="shared" si="9"/>
        <v>0</v>
      </c>
      <c r="BL124" s="17" t="s">
        <v>156</v>
      </c>
      <c r="BM124" s="203" t="s">
        <v>239</v>
      </c>
    </row>
    <row r="125" spans="1:65" s="2" customFormat="1" ht="58.5">
      <c r="A125" s="34"/>
      <c r="B125" s="35"/>
      <c r="C125" s="36"/>
      <c r="D125" s="207" t="s">
        <v>544</v>
      </c>
      <c r="E125" s="36"/>
      <c r="F125" s="244" t="s">
        <v>1220</v>
      </c>
      <c r="G125" s="36"/>
      <c r="H125" s="36"/>
      <c r="I125" s="245"/>
      <c r="J125" s="36"/>
      <c r="K125" s="36"/>
      <c r="L125" s="39"/>
      <c r="M125" s="246"/>
      <c r="N125" s="247"/>
      <c r="O125" s="72"/>
      <c r="P125" s="72"/>
      <c r="Q125" s="72"/>
      <c r="R125" s="72"/>
      <c r="S125" s="72"/>
      <c r="T125" s="73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544</v>
      </c>
      <c r="AU125" s="17" t="s">
        <v>76</v>
      </c>
    </row>
    <row r="126" spans="1:65" s="2" customFormat="1" ht="16.5" customHeight="1">
      <c r="A126" s="34"/>
      <c r="B126" s="35"/>
      <c r="C126" s="192" t="s">
        <v>574</v>
      </c>
      <c r="D126" s="192" t="s">
        <v>152</v>
      </c>
      <c r="E126" s="193" t="s">
        <v>1221</v>
      </c>
      <c r="F126" s="194" t="s">
        <v>1222</v>
      </c>
      <c r="G126" s="195" t="s">
        <v>562</v>
      </c>
      <c r="H126" s="196">
        <v>2</v>
      </c>
      <c r="I126" s="197"/>
      <c r="J126" s="198">
        <f t="shared" ref="J126:J137" si="10">ROUND(I126*H126,2)</f>
        <v>0</v>
      </c>
      <c r="K126" s="194" t="s">
        <v>1155</v>
      </c>
      <c r="L126" s="39"/>
      <c r="M126" s="199" t="s">
        <v>1</v>
      </c>
      <c r="N126" s="200" t="s">
        <v>43</v>
      </c>
      <c r="O126" s="72"/>
      <c r="P126" s="201">
        <f t="shared" ref="P126:P137" si="11">O126*H126</f>
        <v>0</v>
      </c>
      <c r="Q126" s="201">
        <v>0</v>
      </c>
      <c r="R126" s="201">
        <f t="shared" ref="R126:R137" si="12">Q126*H126</f>
        <v>0</v>
      </c>
      <c r="S126" s="201">
        <v>0</v>
      </c>
      <c r="T126" s="202">
        <f t="shared" ref="T126:T137" si="1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156</v>
      </c>
      <c r="AT126" s="203" t="s">
        <v>152</v>
      </c>
      <c r="AU126" s="203" t="s">
        <v>76</v>
      </c>
      <c r="AY126" s="17" t="s">
        <v>151</v>
      </c>
      <c r="BE126" s="204">
        <f t="shared" ref="BE126:BE137" si="14">IF(N126="základní",J126,0)</f>
        <v>0</v>
      </c>
      <c r="BF126" s="204">
        <f t="shared" ref="BF126:BF137" si="15">IF(N126="snížená",J126,0)</f>
        <v>0</v>
      </c>
      <c r="BG126" s="204">
        <f t="shared" ref="BG126:BG137" si="16">IF(N126="zákl. přenesená",J126,0)</f>
        <v>0</v>
      </c>
      <c r="BH126" s="204">
        <f t="shared" ref="BH126:BH137" si="17">IF(N126="sníž. přenesená",J126,0)</f>
        <v>0</v>
      </c>
      <c r="BI126" s="204">
        <f t="shared" ref="BI126:BI137" si="18">IF(N126="nulová",J126,0)</f>
        <v>0</v>
      </c>
      <c r="BJ126" s="17" t="s">
        <v>156</v>
      </c>
      <c r="BK126" s="204">
        <f t="shared" ref="BK126:BK137" si="19">ROUND(I126*H126,2)</f>
        <v>0</v>
      </c>
      <c r="BL126" s="17" t="s">
        <v>156</v>
      </c>
      <c r="BM126" s="203" t="s">
        <v>248</v>
      </c>
    </row>
    <row r="127" spans="1:65" s="2" customFormat="1" ht="16.5" customHeight="1">
      <c r="A127" s="34"/>
      <c r="B127" s="35"/>
      <c r="C127" s="192" t="s">
        <v>204</v>
      </c>
      <c r="D127" s="192" t="s">
        <v>152</v>
      </c>
      <c r="E127" s="193" t="s">
        <v>1223</v>
      </c>
      <c r="F127" s="194" t="s">
        <v>1224</v>
      </c>
      <c r="G127" s="195" t="s">
        <v>562</v>
      </c>
      <c r="H127" s="196">
        <v>1</v>
      </c>
      <c r="I127" s="197"/>
      <c r="J127" s="198">
        <f t="shared" si="10"/>
        <v>0</v>
      </c>
      <c r="K127" s="194" t="s">
        <v>1155</v>
      </c>
      <c r="L127" s="39"/>
      <c r="M127" s="199" t="s">
        <v>1</v>
      </c>
      <c r="N127" s="200" t="s">
        <v>43</v>
      </c>
      <c r="O127" s="72"/>
      <c r="P127" s="201">
        <f t="shared" si="11"/>
        <v>0</v>
      </c>
      <c r="Q127" s="201">
        <v>0</v>
      </c>
      <c r="R127" s="201">
        <f t="shared" si="12"/>
        <v>0</v>
      </c>
      <c r="S127" s="201">
        <v>0</v>
      </c>
      <c r="T127" s="202">
        <f t="shared" si="1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156</v>
      </c>
      <c r="AT127" s="203" t="s">
        <v>152</v>
      </c>
      <c r="AU127" s="203" t="s">
        <v>76</v>
      </c>
      <c r="AY127" s="17" t="s">
        <v>151</v>
      </c>
      <c r="BE127" s="204">
        <f t="shared" si="14"/>
        <v>0</v>
      </c>
      <c r="BF127" s="204">
        <f t="shared" si="15"/>
        <v>0</v>
      </c>
      <c r="BG127" s="204">
        <f t="shared" si="16"/>
        <v>0</v>
      </c>
      <c r="BH127" s="204">
        <f t="shared" si="17"/>
        <v>0</v>
      </c>
      <c r="BI127" s="204">
        <f t="shared" si="18"/>
        <v>0</v>
      </c>
      <c r="BJ127" s="17" t="s">
        <v>156</v>
      </c>
      <c r="BK127" s="204">
        <f t="shared" si="19"/>
        <v>0</v>
      </c>
      <c r="BL127" s="17" t="s">
        <v>156</v>
      </c>
      <c r="BM127" s="203" t="s">
        <v>258</v>
      </c>
    </row>
    <row r="128" spans="1:65" s="2" customFormat="1" ht="16.5" customHeight="1">
      <c r="A128" s="34"/>
      <c r="B128" s="35"/>
      <c r="C128" s="192" t="s">
        <v>209</v>
      </c>
      <c r="D128" s="192" t="s">
        <v>152</v>
      </c>
      <c r="E128" s="193" t="s">
        <v>1225</v>
      </c>
      <c r="F128" s="194" t="s">
        <v>1226</v>
      </c>
      <c r="G128" s="195" t="s">
        <v>562</v>
      </c>
      <c r="H128" s="196">
        <v>1</v>
      </c>
      <c r="I128" s="197"/>
      <c r="J128" s="198">
        <f t="shared" si="10"/>
        <v>0</v>
      </c>
      <c r="K128" s="194" t="s">
        <v>1155</v>
      </c>
      <c r="L128" s="39"/>
      <c r="M128" s="199" t="s">
        <v>1</v>
      </c>
      <c r="N128" s="200" t="s">
        <v>43</v>
      </c>
      <c r="O128" s="72"/>
      <c r="P128" s="201">
        <f t="shared" si="11"/>
        <v>0</v>
      </c>
      <c r="Q128" s="201">
        <v>0</v>
      </c>
      <c r="R128" s="201">
        <f t="shared" si="12"/>
        <v>0</v>
      </c>
      <c r="S128" s="201">
        <v>0</v>
      </c>
      <c r="T128" s="202">
        <f t="shared" si="1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156</v>
      </c>
      <c r="AT128" s="203" t="s">
        <v>152</v>
      </c>
      <c r="AU128" s="203" t="s">
        <v>76</v>
      </c>
      <c r="AY128" s="17" t="s">
        <v>151</v>
      </c>
      <c r="BE128" s="204">
        <f t="shared" si="14"/>
        <v>0</v>
      </c>
      <c r="BF128" s="204">
        <f t="shared" si="15"/>
        <v>0</v>
      </c>
      <c r="BG128" s="204">
        <f t="shared" si="16"/>
        <v>0</v>
      </c>
      <c r="BH128" s="204">
        <f t="shared" si="17"/>
        <v>0</v>
      </c>
      <c r="BI128" s="204">
        <f t="shared" si="18"/>
        <v>0</v>
      </c>
      <c r="BJ128" s="17" t="s">
        <v>156</v>
      </c>
      <c r="BK128" s="204">
        <f t="shared" si="19"/>
        <v>0</v>
      </c>
      <c r="BL128" s="17" t="s">
        <v>156</v>
      </c>
      <c r="BM128" s="203" t="s">
        <v>267</v>
      </c>
    </row>
    <row r="129" spans="1:65" s="2" customFormat="1" ht="24.2" customHeight="1">
      <c r="A129" s="34"/>
      <c r="B129" s="35"/>
      <c r="C129" s="192" t="s">
        <v>216</v>
      </c>
      <c r="D129" s="192" t="s">
        <v>152</v>
      </c>
      <c r="E129" s="193" t="s">
        <v>1227</v>
      </c>
      <c r="F129" s="194" t="s">
        <v>1228</v>
      </c>
      <c r="G129" s="195" t="s">
        <v>562</v>
      </c>
      <c r="H129" s="196">
        <v>1</v>
      </c>
      <c r="I129" s="197"/>
      <c r="J129" s="198">
        <f t="shared" si="10"/>
        <v>0</v>
      </c>
      <c r="K129" s="194" t="s">
        <v>1155</v>
      </c>
      <c r="L129" s="39"/>
      <c r="M129" s="199" t="s">
        <v>1</v>
      </c>
      <c r="N129" s="200" t="s">
        <v>43</v>
      </c>
      <c r="O129" s="72"/>
      <c r="P129" s="201">
        <f t="shared" si="11"/>
        <v>0</v>
      </c>
      <c r="Q129" s="201">
        <v>0</v>
      </c>
      <c r="R129" s="201">
        <f t="shared" si="12"/>
        <v>0</v>
      </c>
      <c r="S129" s="201">
        <v>0</v>
      </c>
      <c r="T129" s="202">
        <f t="shared" si="1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156</v>
      </c>
      <c r="AT129" s="203" t="s">
        <v>152</v>
      </c>
      <c r="AU129" s="203" t="s">
        <v>76</v>
      </c>
      <c r="AY129" s="17" t="s">
        <v>151</v>
      </c>
      <c r="BE129" s="204">
        <f t="shared" si="14"/>
        <v>0</v>
      </c>
      <c r="BF129" s="204">
        <f t="shared" si="15"/>
        <v>0</v>
      </c>
      <c r="BG129" s="204">
        <f t="shared" si="16"/>
        <v>0</v>
      </c>
      <c r="BH129" s="204">
        <f t="shared" si="17"/>
        <v>0</v>
      </c>
      <c r="BI129" s="204">
        <f t="shared" si="18"/>
        <v>0</v>
      </c>
      <c r="BJ129" s="17" t="s">
        <v>156</v>
      </c>
      <c r="BK129" s="204">
        <f t="shared" si="19"/>
        <v>0</v>
      </c>
      <c r="BL129" s="17" t="s">
        <v>156</v>
      </c>
      <c r="BM129" s="203" t="s">
        <v>277</v>
      </c>
    </row>
    <row r="130" spans="1:65" s="2" customFormat="1" ht="16.5" customHeight="1">
      <c r="A130" s="34"/>
      <c r="B130" s="35"/>
      <c r="C130" s="192" t="s">
        <v>224</v>
      </c>
      <c r="D130" s="192" t="s">
        <v>152</v>
      </c>
      <c r="E130" s="193" t="s">
        <v>1229</v>
      </c>
      <c r="F130" s="194" t="s">
        <v>1230</v>
      </c>
      <c r="G130" s="195" t="s">
        <v>562</v>
      </c>
      <c r="H130" s="196">
        <v>1</v>
      </c>
      <c r="I130" s="197"/>
      <c r="J130" s="198">
        <f t="shared" si="10"/>
        <v>0</v>
      </c>
      <c r="K130" s="194" t="s">
        <v>1155</v>
      </c>
      <c r="L130" s="39"/>
      <c r="M130" s="199" t="s">
        <v>1</v>
      </c>
      <c r="N130" s="200" t="s">
        <v>43</v>
      </c>
      <c r="O130" s="72"/>
      <c r="P130" s="201">
        <f t="shared" si="11"/>
        <v>0</v>
      </c>
      <c r="Q130" s="201">
        <v>0</v>
      </c>
      <c r="R130" s="201">
        <f t="shared" si="12"/>
        <v>0</v>
      </c>
      <c r="S130" s="201">
        <v>0</v>
      </c>
      <c r="T130" s="202">
        <f t="shared" si="1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156</v>
      </c>
      <c r="AT130" s="203" t="s">
        <v>152</v>
      </c>
      <c r="AU130" s="203" t="s">
        <v>76</v>
      </c>
      <c r="AY130" s="17" t="s">
        <v>151</v>
      </c>
      <c r="BE130" s="204">
        <f t="shared" si="14"/>
        <v>0</v>
      </c>
      <c r="BF130" s="204">
        <f t="shared" si="15"/>
        <v>0</v>
      </c>
      <c r="BG130" s="204">
        <f t="shared" si="16"/>
        <v>0</v>
      </c>
      <c r="BH130" s="204">
        <f t="shared" si="17"/>
        <v>0</v>
      </c>
      <c r="BI130" s="204">
        <f t="shared" si="18"/>
        <v>0</v>
      </c>
      <c r="BJ130" s="17" t="s">
        <v>156</v>
      </c>
      <c r="BK130" s="204">
        <f t="shared" si="19"/>
        <v>0</v>
      </c>
      <c r="BL130" s="17" t="s">
        <v>156</v>
      </c>
      <c r="BM130" s="203" t="s">
        <v>288</v>
      </c>
    </row>
    <row r="131" spans="1:65" s="2" customFormat="1" ht="16.5" customHeight="1">
      <c r="A131" s="34"/>
      <c r="B131" s="35"/>
      <c r="C131" s="192" t="s">
        <v>230</v>
      </c>
      <c r="D131" s="192" t="s">
        <v>152</v>
      </c>
      <c r="E131" s="193" t="s">
        <v>1231</v>
      </c>
      <c r="F131" s="194" t="s">
        <v>1232</v>
      </c>
      <c r="G131" s="195" t="s">
        <v>562</v>
      </c>
      <c r="H131" s="196">
        <v>1</v>
      </c>
      <c r="I131" s="197"/>
      <c r="J131" s="198">
        <f t="shared" si="10"/>
        <v>0</v>
      </c>
      <c r="K131" s="194" t="s">
        <v>1155</v>
      </c>
      <c r="L131" s="39"/>
      <c r="M131" s="199" t="s">
        <v>1</v>
      </c>
      <c r="N131" s="200" t="s">
        <v>43</v>
      </c>
      <c r="O131" s="72"/>
      <c r="P131" s="201">
        <f t="shared" si="11"/>
        <v>0</v>
      </c>
      <c r="Q131" s="201">
        <v>0</v>
      </c>
      <c r="R131" s="201">
        <f t="shared" si="12"/>
        <v>0</v>
      </c>
      <c r="S131" s="201">
        <v>0</v>
      </c>
      <c r="T131" s="202">
        <f t="shared" si="1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156</v>
      </c>
      <c r="AT131" s="203" t="s">
        <v>152</v>
      </c>
      <c r="AU131" s="203" t="s">
        <v>76</v>
      </c>
      <c r="AY131" s="17" t="s">
        <v>151</v>
      </c>
      <c r="BE131" s="204">
        <f t="shared" si="14"/>
        <v>0</v>
      </c>
      <c r="BF131" s="204">
        <f t="shared" si="15"/>
        <v>0</v>
      </c>
      <c r="BG131" s="204">
        <f t="shared" si="16"/>
        <v>0</v>
      </c>
      <c r="BH131" s="204">
        <f t="shared" si="17"/>
        <v>0</v>
      </c>
      <c r="BI131" s="204">
        <f t="shared" si="18"/>
        <v>0</v>
      </c>
      <c r="BJ131" s="17" t="s">
        <v>156</v>
      </c>
      <c r="BK131" s="204">
        <f t="shared" si="19"/>
        <v>0</v>
      </c>
      <c r="BL131" s="17" t="s">
        <v>156</v>
      </c>
      <c r="BM131" s="203" t="s">
        <v>297</v>
      </c>
    </row>
    <row r="132" spans="1:65" s="2" customFormat="1" ht="16.5" customHeight="1">
      <c r="A132" s="34"/>
      <c r="B132" s="35"/>
      <c r="C132" s="192" t="s">
        <v>8</v>
      </c>
      <c r="D132" s="192" t="s">
        <v>152</v>
      </c>
      <c r="E132" s="193" t="s">
        <v>1233</v>
      </c>
      <c r="F132" s="194" t="s">
        <v>1234</v>
      </c>
      <c r="G132" s="195" t="s">
        <v>562</v>
      </c>
      <c r="H132" s="196">
        <v>1</v>
      </c>
      <c r="I132" s="197"/>
      <c r="J132" s="198">
        <f t="shared" si="10"/>
        <v>0</v>
      </c>
      <c r="K132" s="194" t="s">
        <v>1155</v>
      </c>
      <c r="L132" s="39"/>
      <c r="M132" s="199" t="s">
        <v>1</v>
      </c>
      <c r="N132" s="200" t="s">
        <v>43</v>
      </c>
      <c r="O132" s="72"/>
      <c r="P132" s="201">
        <f t="shared" si="11"/>
        <v>0</v>
      </c>
      <c r="Q132" s="201">
        <v>0</v>
      </c>
      <c r="R132" s="201">
        <f t="shared" si="12"/>
        <v>0</v>
      </c>
      <c r="S132" s="201">
        <v>0</v>
      </c>
      <c r="T132" s="202">
        <f t="shared" si="1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156</v>
      </c>
      <c r="AT132" s="203" t="s">
        <v>152</v>
      </c>
      <c r="AU132" s="203" t="s">
        <v>76</v>
      </c>
      <c r="AY132" s="17" t="s">
        <v>151</v>
      </c>
      <c r="BE132" s="204">
        <f t="shared" si="14"/>
        <v>0</v>
      </c>
      <c r="BF132" s="204">
        <f t="shared" si="15"/>
        <v>0</v>
      </c>
      <c r="BG132" s="204">
        <f t="shared" si="16"/>
        <v>0</v>
      </c>
      <c r="BH132" s="204">
        <f t="shared" si="17"/>
        <v>0</v>
      </c>
      <c r="BI132" s="204">
        <f t="shared" si="18"/>
        <v>0</v>
      </c>
      <c r="BJ132" s="17" t="s">
        <v>156</v>
      </c>
      <c r="BK132" s="204">
        <f t="shared" si="19"/>
        <v>0</v>
      </c>
      <c r="BL132" s="17" t="s">
        <v>156</v>
      </c>
      <c r="BM132" s="203" t="s">
        <v>307</v>
      </c>
    </row>
    <row r="133" spans="1:65" s="2" customFormat="1" ht="16.5" customHeight="1">
      <c r="A133" s="34"/>
      <c r="B133" s="35"/>
      <c r="C133" s="192" t="s">
        <v>239</v>
      </c>
      <c r="D133" s="192" t="s">
        <v>152</v>
      </c>
      <c r="E133" s="193" t="s">
        <v>1235</v>
      </c>
      <c r="F133" s="194" t="s">
        <v>1236</v>
      </c>
      <c r="G133" s="195" t="s">
        <v>562</v>
      </c>
      <c r="H133" s="196">
        <v>1</v>
      </c>
      <c r="I133" s="197"/>
      <c r="J133" s="198">
        <f t="shared" si="10"/>
        <v>0</v>
      </c>
      <c r="K133" s="194" t="s">
        <v>1155</v>
      </c>
      <c r="L133" s="39"/>
      <c r="M133" s="199" t="s">
        <v>1</v>
      </c>
      <c r="N133" s="200" t="s">
        <v>43</v>
      </c>
      <c r="O133" s="72"/>
      <c r="P133" s="201">
        <f t="shared" si="11"/>
        <v>0</v>
      </c>
      <c r="Q133" s="201">
        <v>0</v>
      </c>
      <c r="R133" s="201">
        <f t="shared" si="12"/>
        <v>0</v>
      </c>
      <c r="S133" s="201">
        <v>0</v>
      </c>
      <c r="T133" s="202">
        <f t="shared" si="1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156</v>
      </c>
      <c r="AT133" s="203" t="s">
        <v>152</v>
      </c>
      <c r="AU133" s="203" t="s">
        <v>76</v>
      </c>
      <c r="AY133" s="17" t="s">
        <v>151</v>
      </c>
      <c r="BE133" s="204">
        <f t="shared" si="14"/>
        <v>0</v>
      </c>
      <c r="BF133" s="204">
        <f t="shared" si="15"/>
        <v>0</v>
      </c>
      <c r="BG133" s="204">
        <f t="shared" si="16"/>
        <v>0</v>
      </c>
      <c r="BH133" s="204">
        <f t="shared" si="17"/>
        <v>0</v>
      </c>
      <c r="BI133" s="204">
        <f t="shared" si="18"/>
        <v>0</v>
      </c>
      <c r="BJ133" s="17" t="s">
        <v>156</v>
      </c>
      <c r="BK133" s="204">
        <f t="shared" si="19"/>
        <v>0</v>
      </c>
      <c r="BL133" s="17" t="s">
        <v>156</v>
      </c>
      <c r="BM133" s="203" t="s">
        <v>317</v>
      </c>
    </row>
    <row r="134" spans="1:65" s="2" customFormat="1" ht="21.75" customHeight="1">
      <c r="A134" s="34"/>
      <c r="B134" s="35"/>
      <c r="C134" s="192" t="s">
        <v>243</v>
      </c>
      <c r="D134" s="192" t="s">
        <v>152</v>
      </c>
      <c r="E134" s="193" t="s">
        <v>1237</v>
      </c>
      <c r="F134" s="194" t="s">
        <v>1238</v>
      </c>
      <c r="G134" s="195" t="s">
        <v>562</v>
      </c>
      <c r="H134" s="196">
        <v>1</v>
      </c>
      <c r="I134" s="197"/>
      <c r="J134" s="198">
        <f t="shared" si="10"/>
        <v>0</v>
      </c>
      <c r="K134" s="194" t="s">
        <v>1155</v>
      </c>
      <c r="L134" s="39"/>
      <c r="M134" s="199" t="s">
        <v>1</v>
      </c>
      <c r="N134" s="200" t="s">
        <v>43</v>
      </c>
      <c r="O134" s="72"/>
      <c r="P134" s="201">
        <f t="shared" si="11"/>
        <v>0</v>
      </c>
      <c r="Q134" s="201">
        <v>0</v>
      </c>
      <c r="R134" s="201">
        <f t="shared" si="12"/>
        <v>0</v>
      </c>
      <c r="S134" s="201">
        <v>0</v>
      </c>
      <c r="T134" s="202">
        <f t="shared" si="1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156</v>
      </c>
      <c r="AT134" s="203" t="s">
        <v>152</v>
      </c>
      <c r="AU134" s="203" t="s">
        <v>76</v>
      </c>
      <c r="AY134" s="17" t="s">
        <v>151</v>
      </c>
      <c r="BE134" s="204">
        <f t="shared" si="14"/>
        <v>0</v>
      </c>
      <c r="BF134" s="204">
        <f t="shared" si="15"/>
        <v>0</v>
      </c>
      <c r="BG134" s="204">
        <f t="shared" si="16"/>
        <v>0</v>
      </c>
      <c r="BH134" s="204">
        <f t="shared" si="17"/>
        <v>0</v>
      </c>
      <c r="BI134" s="204">
        <f t="shared" si="18"/>
        <v>0</v>
      </c>
      <c r="BJ134" s="17" t="s">
        <v>156</v>
      </c>
      <c r="BK134" s="204">
        <f t="shared" si="19"/>
        <v>0</v>
      </c>
      <c r="BL134" s="17" t="s">
        <v>156</v>
      </c>
      <c r="BM134" s="203" t="s">
        <v>325</v>
      </c>
    </row>
    <row r="135" spans="1:65" s="2" customFormat="1" ht="21.75" customHeight="1">
      <c r="A135" s="34"/>
      <c r="B135" s="35"/>
      <c r="C135" s="192" t="s">
        <v>248</v>
      </c>
      <c r="D135" s="192" t="s">
        <v>152</v>
      </c>
      <c r="E135" s="193" t="s">
        <v>1239</v>
      </c>
      <c r="F135" s="194" t="s">
        <v>1240</v>
      </c>
      <c r="G135" s="195" t="s">
        <v>562</v>
      </c>
      <c r="H135" s="196">
        <v>1</v>
      </c>
      <c r="I135" s="197"/>
      <c r="J135" s="198">
        <f t="shared" si="10"/>
        <v>0</v>
      </c>
      <c r="K135" s="194" t="s">
        <v>1155</v>
      </c>
      <c r="L135" s="39"/>
      <c r="M135" s="199" t="s">
        <v>1</v>
      </c>
      <c r="N135" s="200" t="s">
        <v>43</v>
      </c>
      <c r="O135" s="72"/>
      <c r="P135" s="201">
        <f t="shared" si="11"/>
        <v>0</v>
      </c>
      <c r="Q135" s="201">
        <v>0</v>
      </c>
      <c r="R135" s="201">
        <f t="shared" si="12"/>
        <v>0</v>
      </c>
      <c r="S135" s="201">
        <v>0</v>
      </c>
      <c r="T135" s="202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156</v>
      </c>
      <c r="AT135" s="203" t="s">
        <v>152</v>
      </c>
      <c r="AU135" s="203" t="s">
        <v>76</v>
      </c>
      <c r="AY135" s="17" t="s">
        <v>151</v>
      </c>
      <c r="BE135" s="204">
        <f t="shared" si="14"/>
        <v>0</v>
      </c>
      <c r="BF135" s="204">
        <f t="shared" si="15"/>
        <v>0</v>
      </c>
      <c r="BG135" s="204">
        <f t="shared" si="16"/>
        <v>0</v>
      </c>
      <c r="BH135" s="204">
        <f t="shared" si="17"/>
        <v>0</v>
      </c>
      <c r="BI135" s="204">
        <f t="shared" si="18"/>
        <v>0</v>
      </c>
      <c r="BJ135" s="17" t="s">
        <v>156</v>
      </c>
      <c r="BK135" s="204">
        <f t="shared" si="19"/>
        <v>0</v>
      </c>
      <c r="BL135" s="17" t="s">
        <v>156</v>
      </c>
      <c r="BM135" s="203" t="s">
        <v>335</v>
      </c>
    </row>
    <row r="136" spans="1:65" s="2" customFormat="1" ht="24.2" customHeight="1">
      <c r="A136" s="34"/>
      <c r="B136" s="35"/>
      <c r="C136" s="192" t="s">
        <v>253</v>
      </c>
      <c r="D136" s="192" t="s">
        <v>152</v>
      </c>
      <c r="E136" s="193" t="s">
        <v>1241</v>
      </c>
      <c r="F136" s="194" t="s">
        <v>1242</v>
      </c>
      <c r="G136" s="195" t="s">
        <v>562</v>
      </c>
      <c r="H136" s="196">
        <v>1</v>
      </c>
      <c r="I136" s="197"/>
      <c r="J136" s="198">
        <f t="shared" si="10"/>
        <v>0</v>
      </c>
      <c r="K136" s="194" t="s">
        <v>1155</v>
      </c>
      <c r="L136" s="39"/>
      <c r="M136" s="199" t="s">
        <v>1</v>
      </c>
      <c r="N136" s="200" t="s">
        <v>43</v>
      </c>
      <c r="O136" s="72"/>
      <c r="P136" s="201">
        <f t="shared" si="11"/>
        <v>0</v>
      </c>
      <c r="Q136" s="201">
        <v>0</v>
      </c>
      <c r="R136" s="201">
        <f t="shared" si="12"/>
        <v>0</v>
      </c>
      <c r="S136" s="201">
        <v>0</v>
      </c>
      <c r="T136" s="202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156</v>
      </c>
      <c r="AT136" s="203" t="s">
        <v>152</v>
      </c>
      <c r="AU136" s="203" t="s">
        <v>76</v>
      </c>
      <c r="AY136" s="17" t="s">
        <v>151</v>
      </c>
      <c r="BE136" s="204">
        <f t="shared" si="14"/>
        <v>0</v>
      </c>
      <c r="BF136" s="204">
        <f t="shared" si="15"/>
        <v>0</v>
      </c>
      <c r="BG136" s="204">
        <f t="shared" si="16"/>
        <v>0</v>
      </c>
      <c r="BH136" s="204">
        <f t="shared" si="17"/>
        <v>0</v>
      </c>
      <c r="BI136" s="204">
        <f t="shared" si="18"/>
        <v>0</v>
      </c>
      <c r="BJ136" s="17" t="s">
        <v>156</v>
      </c>
      <c r="BK136" s="204">
        <f t="shared" si="19"/>
        <v>0</v>
      </c>
      <c r="BL136" s="17" t="s">
        <v>156</v>
      </c>
      <c r="BM136" s="203" t="s">
        <v>344</v>
      </c>
    </row>
    <row r="137" spans="1:65" s="2" customFormat="1" ht="16.5" customHeight="1">
      <c r="A137" s="34"/>
      <c r="B137" s="35"/>
      <c r="C137" s="192" t="s">
        <v>258</v>
      </c>
      <c r="D137" s="192" t="s">
        <v>152</v>
      </c>
      <c r="E137" s="193" t="s">
        <v>1243</v>
      </c>
      <c r="F137" s="194" t="s">
        <v>1244</v>
      </c>
      <c r="G137" s="195" t="s">
        <v>562</v>
      </c>
      <c r="H137" s="196">
        <v>4</v>
      </c>
      <c r="I137" s="197"/>
      <c r="J137" s="198">
        <f t="shared" si="10"/>
        <v>0</v>
      </c>
      <c r="K137" s="194" t="s">
        <v>1155</v>
      </c>
      <c r="L137" s="39"/>
      <c r="M137" s="199" t="s">
        <v>1</v>
      </c>
      <c r="N137" s="200" t="s">
        <v>43</v>
      </c>
      <c r="O137" s="72"/>
      <c r="P137" s="201">
        <f t="shared" si="11"/>
        <v>0</v>
      </c>
      <c r="Q137" s="201">
        <v>0</v>
      </c>
      <c r="R137" s="201">
        <f t="shared" si="12"/>
        <v>0</v>
      </c>
      <c r="S137" s="201">
        <v>0</v>
      </c>
      <c r="T137" s="202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156</v>
      </c>
      <c r="AT137" s="203" t="s">
        <v>152</v>
      </c>
      <c r="AU137" s="203" t="s">
        <v>76</v>
      </c>
      <c r="AY137" s="17" t="s">
        <v>151</v>
      </c>
      <c r="BE137" s="204">
        <f t="shared" si="14"/>
        <v>0</v>
      </c>
      <c r="BF137" s="204">
        <f t="shared" si="15"/>
        <v>0</v>
      </c>
      <c r="BG137" s="204">
        <f t="shared" si="16"/>
        <v>0</v>
      </c>
      <c r="BH137" s="204">
        <f t="shared" si="17"/>
        <v>0</v>
      </c>
      <c r="BI137" s="204">
        <f t="shared" si="18"/>
        <v>0</v>
      </c>
      <c r="BJ137" s="17" t="s">
        <v>156</v>
      </c>
      <c r="BK137" s="204">
        <f t="shared" si="19"/>
        <v>0</v>
      </c>
      <c r="BL137" s="17" t="s">
        <v>156</v>
      </c>
      <c r="BM137" s="203" t="s">
        <v>352</v>
      </c>
    </row>
    <row r="138" spans="1:65" s="2" customFormat="1" ht="107.25">
      <c r="A138" s="34"/>
      <c r="B138" s="35"/>
      <c r="C138" s="36"/>
      <c r="D138" s="207" t="s">
        <v>544</v>
      </c>
      <c r="E138" s="36"/>
      <c r="F138" s="244" t="s">
        <v>1245</v>
      </c>
      <c r="G138" s="36"/>
      <c r="H138" s="36"/>
      <c r="I138" s="245"/>
      <c r="J138" s="36"/>
      <c r="K138" s="36"/>
      <c r="L138" s="39"/>
      <c r="M138" s="246"/>
      <c r="N138" s="247"/>
      <c r="O138" s="72"/>
      <c r="P138" s="72"/>
      <c r="Q138" s="72"/>
      <c r="R138" s="72"/>
      <c r="S138" s="72"/>
      <c r="T138" s="73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544</v>
      </c>
      <c r="AU138" s="17" t="s">
        <v>76</v>
      </c>
    </row>
    <row r="139" spans="1:65" s="2" customFormat="1" ht="16.5" customHeight="1">
      <c r="A139" s="34"/>
      <c r="B139" s="35"/>
      <c r="C139" s="192" t="s">
        <v>7</v>
      </c>
      <c r="D139" s="192" t="s">
        <v>152</v>
      </c>
      <c r="E139" s="193" t="s">
        <v>1246</v>
      </c>
      <c r="F139" s="194" t="s">
        <v>1247</v>
      </c>
      <c r="G139" s="195" t="s">
        <v>562</v>
      </c>
      <c r="H139" s="196">
        <v>6</v>
      </c>
      <c r="I139" s="197"/>
      <c r="J139" s="198">
        <f>ROUND(I139*H139,2)</f>
        <v>0</v>
      </c>
      <c r="K139" s="194" t="s">
        <v>1155</v>
      </c>
      <c r="L139" s="39"/>
      <c r="M139" s="199" t="s">
        <v>1</v>
      </c>
      <c r="N139" s="200" t="s">
        <v>43</v>
      </c>
      <c r="O139" s="7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156</v>
      </c>
      <c r="AT139" s="203" t="s">
        <v>152</v>
      </c>
      <c r="AU139" s="203" t="s">
        <v>76</v>
      </c>
      <c r="AY139" s="17" t="s">
        <v>151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156</v>
      </c>
      <c r="BK139" s="204">
        <f>ROUND(I139*H139,2)</f>
        <v>0</v>
      </c>
      <c r="BL139" s="17" t="s">
        <v>156</v>
      </c>
      <c r="BM139" s="203" t="s">
        <v>362</v>
      </c>
    </row>
    <row r="140" spans="1:65" s="2" customFormat="1" ht="16.5" customHeight="1">
      <c r="A140" s="34"/>
      <c r="B140" s="35"/>
      <c r="C140" s="192" t="s">
        <v>267</v>
      </c>
      <c r="D140" s="192" t="s">
        <v>152</v>
      </c>
      <c r="E140" s="193" t="s">
        <v>1248</v>
      </c>
      <c r="F140" s="194" t="s">
        <v>1249</v>
      </c>
      <c r="G140" s="195" t="s">
        <v>562</v>
      </c>
      <c r="H140" s="196">
        <v>7</v>
      </c>
      <c r="I140" s="197"/>
      <c r="J140" s="198">
        <f>ROUND(I140*H140,2)</f>
        <v>0</v>
      </c>
      <c r="K140" s="194" t="s">
        <v>1155</v>
      </c>
      <c r="L140" s="39"/>
      <c r="M140" s="199" t="s">
        <v>1</v>
      </c>
      <c r="N140" s="200" t="s">
        <v>43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156</v>
      </c>
      <c r="AT140" s="203" t="s">
        <v>152</v>
      </c>
      <c r="AU140" s="203" t="s">
        <v>76</v>
      </c>
      <c r="AY140" s="17" t="s">
        <v>151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156</v>
      </c>
      <c r="BK140" s="204">
        <f>ROUND(I140*H140,2)</f>
        <v>0</v>
      </c>
      <c r="BL140" s="17" t="s">
        <v>156</v>
      </c>
      <c r="BM140" s="203" t="s">
        <v>372</v>
      </c>
    </row>
    <row r="141" spans="1:65" s="2" customFormat="1" ht="21.75" customHeight="1">
      <c r="A141" s="34"/>
      <c r="B141" s="35"/>
      <c r="C141" s="192" t="s">
        <v>272</v>
      </c>
      <c r="D141" s="192" t="s">
        <v>152</v>
      </c>
      <c r="E141" s="193" t="s">
        <v>1250</v>
      </c>
      <c r="F141" s="194" t="s">
        <v>1251</v>
      </c>
      <c r="G141" s="195" t="s">
        <v>562</v>
      </c>
      <c r="H141" s="196">
        <v>7</v>
      </c>
      <c r="I141" s="197"/>
      <c r="J141" s="198">
        <f>ROUND(I141*H141,2)</f>
        <v>0</v>
      </c>
      <c r="K141" s="194" t="s">
        <v>1155</v>
      </c>
      <c r="L141" s="39"/>
      <c r="M141" s="199" t="s">
        <v>1</v>
      </c>
      <c r="N141" s="200" t="s">
        <v>43</v>
      </c>
      <c r="O141" s="7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156</v>
      </c>
      <c r="AT141" s="203" t="s">
        <v>152</v>
      </c>
      <c r="AU141" s="203" t="s">
        <v>76</v>
      </c>
      <c r="AY141" s="17" t="s">
        <v>151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156</v>
      </c>
      <c r="BK141" s="204">
        <f>ROUND(I141*H141,2)</f>
        <v>0</v>
      </c>
      <c r="BL141" s="17" t="s">
        <v>156</v>
      </c>
      <c r="BM141" s="203" t="s">
        <v>382</v>
      </c>
    </row>
    <row r="142" spans="1:65" s="2" customFormat="1" ht="24.2" customHeight="1">
      <c r="A142" s="34"/>
      <c r="B142" s="35"/>
      <c r="C142" s="192" t="s">
        <v>277</v>
      </c>
      <c r="D142" s="192" t="s">
        <v>152</v>
      </c>
      <c r="E142" s="193" t="s">
        <v>1252</v>
      </c>
      <c r="F142" s="194" t="s">
        <v>1253</v>
      </c>
      <c r="G142" s="195" t="s">
        <v>562</v>
      </c>
      <c r="H142" s="196">
        <v>4</v>
      </c>
      <c r="I142" s="197"/>
      <c r="J142" s="198">
        <f>ROUND(I142*H142,2)</f>
        <v>0</v>
      </c>
      <c r="K142" s="194" t="s">
        <v>1155</v>
      </c>
      <c r="L142" s="39"/>
      <c r="M142" s="199" t="s">
        <v>1</v>
      </c>
      <c r="N142" s="200" t="s">
        <v>43</v>
      </c>
      <c r="O142" s="7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156</v>
      </c>
      <c r="AT142" s="203" t="s">
        <v>152</v>
      </c>
      <c r="AU142" s="203" t="s">
        <v>76</v>
      </c>
      <c r="AY142" s="17" t="s">
        <v>151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156</v>
      </c>
      <c r="BK142" s="204">
        <f>ROUND(I142*H142,2)</f>
        <v>0</v>
      </c>
      <c r="BL142" s="17" t="s">
        <v>156</v>
      </c>
      <c r="BM142" s="203" t="s">
        <v>391</v>
      </c>
    </row>
    <row r="143" spans="1:65" s="2" customFormat="1" ht="19.5">
      <c r="A143" s="34"/>
      <c r="B143" s="35"/>
      <c r="C143" s="36"/>
      <c r="D143" s="207" t="s">
        <v>544</v>
      </c>
      <c r="E143" s="36"/>
      <c r="F143" s="244" t="s">
        <v>1254</v>
      </c>
      <c r="G143" s="36"/>
      <c r="H143" s="36"/>
      <c r="I143" s="245"/>
      <c r="J143" s="36"/>
      <c r="K143" s="36"/>
      <c r="L143" s="39"/>
      <c r="M143" s="246"/>
      <c r="N143" s="247"/>
      <c r="O143" s="72"/>
      <c r="P143" s="72"/>
      <c r="Q143" s="72"/>
      <c r="R143" s="72"/>
      <c r="S143" s="72"/>
      <c r="T143" s="73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544</v>
      </c>
      <c r="AU143" s="17" t="s">
        <v>76</v>
      </c>
    </row>
    <row r="144" spans="1:65" s="2" customFormat="1" ht="24.2" customHeight="1">
      <c r="A144" s="34"/>
      <c r="B144" s="35"/>
      <c r="C144" s="192" t="s">
        <v>281</v>
      </c>
      <c r="D144" s="192" t="s">
        <v>152</v>
      </c>
      <c r="E144" s="193" t="s">
        <v>1255</v>
      </c>
      <c r="F144" s="194" t="s">
        <v>1256</v>
      </c>
      <c r="G144" s="195" t="s">
        <v>1257</v>
      </c>
      <c r="H144" s="196">
        <v>1</v>
      </c>
      <c r="I144" s="197"/>
      <c r="J144" s="198">
        <f>ROUND(I144*H144,2)</f>
        <v>0</v>
      </c>
      <c r="K144" s="194" t="s">
        <v>1155</v>
      </c>
      <c r="L144" s="39"/>
      <c r="M144" s="199" t="s">
        <v>1</v>
      </c>
      <c r="N144" s="200" t="s">
        <v>43</v>
      </c>
      <c r="O144" s="72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156</v>
      </c>
      <c r="AT144" s="203" t="s">
        <v>152</v>
      </c>
      <c r="AU144" s="203" t="s">
        <v>76</v>
      </c>
      <c r="AY144" s="17" t="s">
        <v>151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156</v>
      </c>
      <c r="BK144" s="204">
        <f>ROUND(I144*H144,2)</f>
        <v>0</v>
      </c>
      <c r="BL144" s="17" t="s">
        <v>156</v>
      </c>
      <c r="BM144" s="203" t="s">
        <v>402</v>
      </c>
    </row>
    <row r="145" spans="1:65" s="2" customFormat="1" ht="33" customHeight="1">
      <c r="A145" s="34"/>
      <c r="B145" s="35"/>
      <c r="C145" s="192" t="s">
        <v>288</v>
      </c>
      <c r="D145" s="192" t="s">
        <v>152</v>
      </c>
      <c r="E145" s="193" t="s">
        <v>1258</v>
      </c>
      <c r="F145" s="194" t="s">
        <v>1259</v>
      </c>
      <c r="G145" s="195" t="s">
        <v>543</v>
      </c>
      <c r="H145" s="196">
        <v>8</v>
      </c>
      <c r="I145" s="197"/>
      <c r="J145" s="198">
        <f>ROUND(I145*H145,2)</f>
        <v>0</v>
      </c>
      <c r="K145" s="194" t="s">
        <v>1155</v>
      </c>
      <c r="L145" s="39"/>
      <c r="M145" s="199" t="s">
        <v>1</v>
      </c>
      <c r="N145" s="200" t="s">
        <v>43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156</v>
      </c>
      <c r="AT145" s="203" t="s">
        <v>152</v>
      </c>
      <c r="AU145" s="203" t="s">
        <v>76</v>
      </c>
      <c r="AY145" s="17" t="s">
        <v>151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156</v>
      </c>
      <c r="BK145" s="204">
        <f>ROUND(I145*H145,2)</f>
        <v>0</v>
      </c>
      <c r="BL145" s="17" t="s">
        <v>156</v>
      </c>
      <c r="BM145" s="203" t="s">
        <v>416</v>
      </c>
    </row>
    <row r="146" spans="1:65" s="2" customFormat="1" ht="21.75" customHeight="1">
      <c r="A146" s="34"/>
      <c r="B146" s="35"/>
      <c r="C146" s="192" t="s">
        <v>292</v>
      </c>
      <c r="D146" s="192" t="s">
        <v>152</v>
      </c>
      <c r="E146" s="193" t="s">
        <v>1260</v>
      </c>
      <c r="F146" s="194" t="s">
        <v>1261</v>
      </c>
      <c r="G146" s="195" t="s">
        <v>562</v>
      </c>
      <c r="H146" s="196">
        <v>7</v>
      </c>
      <c r="I146" s="197"/>
      <c r="J146" s="198">
        <f>ROUND(I146*H146,2)</f>
        <v>0</v>
      </c>
      <c r="K146" s="194" t="s">
        <v>1155</v>
      </c>
      <c r="L146" s="39"/>
      <c r="M146" s="199" t="s">
        <v>1</v>
      </c>
      <c r="N146" s="200" t="s">
        <v>43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156</v>
      </c>
      <c r="AT146" s="203" t="s">
        <v>152</v>
      </c>
      <c r="AU146" s="203" t="s">
        <v>76</v>
      </c>
      <c r="AY146" s="17" t="s">
        <v>151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156</v>
      </c>
      <c r="BK146" s="204">
        <f>ROUND(I146*H146,2)</f>
        <v>0</v>
      </c>
      <c r="BL146" s="17" t="s">
        <v>156</v>
      </c>
      <c r="BM146" s="203" t="s">
        <v>426</v>
      </c>
    </row>
    <row r="147" spans="1:65" s="2" customFormat="1" ht="58.5">
      <c r="A147" s="34"/>
      <c r="B147" s="35"/>
      <c r="C147" s="36"/>
      <c r="D147" s="207" t="s">
        <v>544</v>
      </c>
      <c r="E147" s="36"/>
      <c r="F147" s="244" t="s">
        <v>1262</v>
      </c>
      <c r="G147" s="36"/>
      <c r="H147" s="36"/>
      <c r="I147" s="245"/>
      <c r="J147" s="36"/>
      <c r="K147" s="36"/>
      <c r="L147" s="39"/>
      <c r="M147" s="246"/>
      <c r="N147" s="247"/>
      <c r="O147" s="72"/>
      <c r="P147" s="72"/>
      <c r="Q147" s="72"/>
      <c r="R147" s="72"/>
      <c r="S147" s="72"/>
      <c r="T147" s="73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544</v>
      </c>
      <c r="AU147" s="17" t="s">
        <v>76</v>
      </c>
    </row>
    <row r="148" spans="1:65" s="2" customFormat="1" ht="24.2" customHeight="1">
      <c r="A148" s="34"/>
      <c r="B148" s="35"/>
      <c r="C148" s="192" t="s">
        <v>297</v>
      </c>
      <c r="D148" s="192" t="s">
        <v>152</v>
      </c>
      <c r="E148" s="193" t="s">
        <v>1263</v>
      </c>
      <c r="F148" s="194" t="s">
        <v>1264</v>
      </c>
      <c r="G148" s="195" t="s">
        <v>543</v>
      </c>
      <c r="H148" s="196">
        <v>8</v>
      </c>
      <c r="I148" s="197"/>
      <c r="J148" s="198">
        <f t="shared" ref="J148:J156" si="20">ROUND(I148*H148,2)</f>
        <v>0</v>
      </c>
      <c r="K148" s="194" t="s">
        <v>1155</v>
      </c>
      <c r="L148" s="39"/>
      <c r="M148" s="199" t="s">
        <v>1</v>
      </c>
      <c r="N148" s="200" t="s">
        <v>43</v>
      </c>
      <c r="O148" s="72"/>
      <c r="P148" s="201">
        <f t="shared" ref="P148:P156" si="21">O148*H148</f>
        <v>0</v>
      </c>
      <c r="Q148" s="201">
        <v>0</v>
      </c>
      <c r="R148" s="201">
        <f t="shared" ref="R148:R156" si="22">Q148*H148</f>
        <v>0</v>
      </c>
      <c r="S148" s="201">
        <v>0</v>
      </c>
      <c r="T148" s="202">
        <f t="shared" ref="T148:T156" si="23"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156</v>
      </c>
      <c r="AT148" s="203" t="s">
        <v>152</v>
      </c>
      <c r="AU148" s="203" t="s">
        <v>76</v>
      </c>
      <c r="AY148" s="17" t="s">
        <v>151</v>
      </c>
      <c r="BE148" s="204">
        <f t="shared" ref="BE148:BE156" si="24">IF(N148="základní",J148,0)</f>
        <v>0</v>
      </c>
      <c r="BF148" s="204">
        <f t="shared" ref="BF148:BF156" si="25">IF(N148="snížená",J148,0)</f>
        <v>0</v>
      </c>
      <c r="BG148" s="204">
        <f t="shared" ref="BG148:BG156" si="26">IF(N148="zákl. přenesená",J148,0)</f>
        <v>0</v>
      </c>
      <c r="BH148" s="204">
        <f t="shared" ref="BH148:BH156" si="27">IF(N148="sníž. přenesená",J148,0)</f>
        <v>0</v>
      </c>
      <c r="BI148" s="204">
        <f t="shared" ref="BI148:BI156" si="28">IF(N148="nulová",J148,0)</f>
        <v>0</v>
      </c>
      <c r="BJ148" s="17" t="s">
        <v>156</v>
      </c>
      <c r="BK148" s="204">
        <f t="shared" ref="BK148:BK156" si="29">ROUND(I148*H148,2)</f>
        <v>0</v>
      </c>
      <c r="BL148" s="17" t="s">
        <v>156</v>
      </c>
      <c r="BM148" s="203" t="s">
        <v>441</v>
      </c>
    </row>
    <row r="149" spans="1:65" s="2" customFormat="1" ht="16.5" customHeight="1">
      <c r="A149" s="34"/>
      <c r="B149" s="35"/>
      <c r="C149" s="192" t="s">
        <v>302</v>
      </c>
      <c r="D149" s="192" t="s">
        <v>152</v>
      </c>
      <c r="E149" s="193" t="s">
        <v>1265</v>
      </c>
      <c r="F149" s="194" t="s">
        <v>1266</v>
      </c>
      <c r="G149" s="195" t="s">
        <v>562</v>
      </c>
      <c r="H149" s="196">
        <v>1</v>
      </c>
      <c r="I149" s="197"/>
      <c r="J149" s="198">
        <f t="shared" si="20"/>
        <v>0</v>
      </c>
      <c r="K149" s="194" t="s">
        <v>1155</v>
      </c>
      <c r="L149" s="39"/>
      <c r="M149" s="199" t="s">
        <v>1</v>
      </c>
      <c r="N149" s="200" t="s">
        <v>43</v>
      </c>
      <c r="O149" s="72"/>
      <c r="P149" s="201">
        <f t="shared" si="21"/>
        <v>0</v>
      </c>
      <c r="Q149" s="201">
        <v>0</v>
      </c>
      <c r="R149" s="201">
        <f t="shared" si="22"/>
        <v>0</v>
      </c>
      <c r="S149" s="201">
        <v>0</v>
      </c>
      <c r="T149" s="202">
        <f t="shared" si="2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156</v>
      </c>
      <c r="AT149" s="203" t="s">
        <v>152</v>
      </c>
      <c r="AU149" s="203" t="s">
        <v>76</v>
      </c>
      <c r="AY149" s="17" t="s">
        <v>151</v>
      </c>
      <c r="BE149" s="204">
        <f t="shared" si="24"/>
        <v>0</v>
      </c>
      <c r="BF149" s="204">
        <f t="shared" si="25"/>
        <v>0</v>
      </c>
      <c r="BG149" s="204">
        <f t="shared" si="26"/>
        <v>0</v>
      </c>
      <c r="BH149" s="204">
        <f t="shared" si="27"/>
        <v>0</v>
      </c>
      <c r="BI149" s="204">
        <f t="shared" si="28"/>
        <v>0</v>
      </c>
      <c r="BJ149" s="17" t="s">
        <v>156</v>
      </c>
      <c r="BK149" s="204">
        <f t="shared" si="29"/>
        <v>0</v>
      </c>
      <c r="BL149" s="17" t="s">
        <v>156</v>
      </c>
      <c r="BM149" s="203" t="s">
        <v>450</v>
      </c>
    </row>
    <row r="150" spans="1:65" s="2" customFormat="1" ht="16.5" customHeight="1">
      <c r="A150" s="34"/>
      <c r="B150" s="35"/>
      <c r="C150" s="192" t="s">
        <v>307</v>
      </c>
      <c r="D150" s="192" t="s">
        <v>152</v>
      </c>
      <c r="E150" s="193" t="s">
        <v>1267</v>
      </c>
      <c r="F150" s="194" t="s">
        <v>1268</v>
      </c>
      <c r="G150" s="195" t="s">
        <v>562</v>
      </c>
      <c r="H150" s="196">
        <v>1</v>
      </c>
      <c r="I150" s="197"/>
      <c r="J150" s="198">
        <f t="shared" si="20"/>
        <v>0</v>
      </c>
      <c r="K150" s="194" t="s">
        <v>1155</v>
      </c>
      <c r="L150" s="39"/>
      <c r="M150" s="199" t="s">
        <v>1</v>
      </c>
      <c r="N150" s="200" t="s">
        <v>43</v>
      </c>
      <c r="O150" s="72"/>
      <c r="P150" s="201">
        <f t="shared" si="21"/>
        <v>0</v>
      </c>
      <c r="Q150" s="201">
        <v>0</v>
      </c>
      <c r="R150" s="201">
        <f t="shared" si="22"/>
        <v>0</v>
      </c>
      <c r="S150" s="201">
        <v>0</v>
      </c>
      <c r="T150" s="202">
        <f t="shared" si="2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156</v>
      </c>
      <c r="AT150" s="203" t="s">
        <v>152</v>
      </c>
      <c r="AU150" s="203" t="s">
        <v>76</v>
      </c>
      <c r="AY150" s="17" t="s">
        <v>151</v>
      </c>
      <c r="BE150" s="204">
        <f t="shared" si="24"/>
        <v>0</v>
      </c>
      <c r="BF150" s="204">
        <f t="shared" si="25"/>
        <v>0</v>
      </c>
      <c r="BG150" s="204">
        <f t="shared" si="26"/>
        <v>0</v>
      </c>
      <c r="BH150" s="204">
        <f t="shared" si="27"/>
        <v>0</v>
      </c>
      <c r="BI150" s="204">
        <f t="shared" si="28"/>
        <v>0</v>
      </c>
      <c r="BJ150" s="17" t="s">
        <v>156</v>
      </c>
      <c r="BK150" s="204">
        <f t="shared" si="29"/>
        <v>0</v>
      </c>
      <c r="BL150" s="17" t="s">
        <v>156</v>
      </c>
      <c r="BM150" s="203" t="s">
        <v>460</v>
      </c>
    </row>
    <row r="151" spans="1:65" s="2" customFormat="1" ht="16.5" customHeight="1">
      <c r="A151" s="34"/>
      <c r="B151" s="35"/>
      <c r="C151" s="192" t="s">
        <v>312</v>
      </c>
      <c r="D151" s="192" t="s">
        <v>152</v>
      </c>
      <c r="E151" s="193" t="s">
        <v>1269</v>
      </c>
      <c r="F151" s="194" t="s">
        <v>1270</v>
      </c>
      <c r="G151" s="195" t="s">
        <v>562</v>
      </c>
      <c r="H151" s="196">
        <v>1</v>
      </c>
      <c r="I151" s="197"/>
      <c r="J151" s="198">
        <f t="shared" si="20"/>
        <v>0</v>
      </c>
      <c r="K151" s="194" t="s">
        <v>1155</v>
      </c>
      <c r="L151" s="39"/>
      <c r="M151" s="199" t="s">
        <v>1</v>
      </c>
      <c r="N151" s="200" t="s">
        <v>43</v>
      </c>
      <c r="O151" s="72"/>
      <c r="P151" s="201">
        <f t="shared" si="21"/>
        <v>0</v>
      </c>
      <c r="Q151" s="201">
        <v>0</v>
      </c>
      <c r="R151" s="201">
        <f t="shared" si="22"/>
        <v>0</v>
      </c>
      <c r="S151" s="201">
        <v>0</v>
      </c>
      <c r="T151" s="202">
        <f t="shared" si="2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156</v>
      </c>
      <c r="AT151" s="203" t="s">
        <v>152</v>
      </c>
      <c r="AU151" s="203" t="s">
        <v>76</v>
      </c>
      <c r="AY151" s="17" t="s">
        <v>151</v>
      </c>
      <c r="BE151" s="204">
        <f t="shared" si="24"/>
        <v>0</v>
      </c>
      <c r="BF151" s="204">
        <f t="shared" si="25"/>
        <v>0</v>
      </c>
      <c r="BG151" s="204">
        <f t="shared" si="26"/>
        <v>0</v>
      </c>
      <c r="BH151" s="204">
        <f t="shared" si="27"/>
        <v>0</v>
      </c>
      <c r="BI151" s="204">
        <f t="shared" si="28"/>
        <v>0</v>
      </c>
      <c r="BJ151" s="17" t="s">
        <v>156</v>
      </c>
      <c r="BK151" s="204">
        <f t="shared" si="29"/>
        <v>0</v>
      </c>
      <c r="BL151" s="17" t="s">
        <v>156</v>
      </c>
      <c r="BM151" s="203" t="s">
        <v>469</v>
      </c>
    </row>
    <row r="152" spans="1:65" s="2" customFormat="1" ht="24.2" customHeight="1">
      <c r="A152" s="34"/>
      <c r="B152" s="35"/>
      <c r="C152" s="192" t="s">
        <v>317</v>
      </c>
      <c r="D152" s="192" t="s">
        <v>152</v>
      </c>
      <c r="E152" s="193" t="s">
        <v>1170</v>
      </c>
      <c r="F152" s="194" t="s">
        <v>1171</v>
      </c>
      <c r="G152" s="195" t="s">
        <v>1172</v>
      </c>
      <c r="H152" s="196">
        <v>1.2</v>
      </c>
      <c r="I152" s="197"/>
      <c r="J152" s="198">
        <f t="shared" si="20"/>
        <v>0</v>
      </c>
      <c r="K152" s="194" t="s">
        <v>1155</v>
      </c>
      <c r="L152" s="39"/>
      <c r="M152" s="199" t="s">
        <v>1</v>
      </c>
      <c r="N152" s="200" t="s">
        <v>43</v>
      </c>
      <c r="O152" s="72"/>
      <c r="P152" s="201">
        <f t="shared" si="21"/>
        <v>0</v>
      </c>
      <c r="Q152" s="201">
        <v>0</v>
      </c>
      <c r="R152" s="201">
        <f t="shared" si="22"/>
        <v>0</v>
      </c>
      <c r="S152" s="201">
        <v>0</v>
      </c>
      <c r="T152" s="202">
        <f t="shared" si="2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156</v>
      </c>
      <c r="AT152" s="203" t="s">
        <v>152</v>
      </c>
      <c r="AU152" s="203" t="s">
        <v>76</v>
      </c>
      <c r="AY152" s="17" t="s">
        <v>151</v>
      </c>
      <c r="BE152" s="204">
        <f t="shared" si="24"/>
        <v>0</v>
      </c>
      <c r="BF152" s="204">
        <f t="shared" si="25"/>
        <v>0</v>
      </c>
      <c r="BG152" s="204">
        <f t="shared" si="26"/>
        <v>0</v>
      </c>
      <c r="BH152" s="204">
        <f t="shared" si="27"/>
        <v>0</v>
      </c>
      <c r="BI152" s="204">
        <f t="shared" si="28"/>
        <v>0</v>
      </c>
      <c r="BJ152" s="17" t="s">
        <v>156</v>
      </c>
      <c r="BK152" s="204">
        <f t="shared" si="29"/>
        <v>0</v>
      </c>
      <c r="BL152" s="17" t="s">
        <v>156</v>
      </c>
      <c r="BM152" s="203" t="s">
        <v>478</v>
      </c>
    </row>
    <row r="153" spans="1:65" s="2" customFormat="1" ht="24.2" customHeight="1">
      <c r="A153" s="34"/>
      <c r="B153" s="35"/>
      <c r="C153" s="192" t="s">
        <v>322</v>
      </c>
      <c r="D153" s="192" t="s">
        <v>152</v>
      </c>
      <c r="E153" s="193" t="s">
        <v>1173</v>
      </c>
      <c r="F153" s="194" t="s">
        <v>1174</v>
      </c>
      <c r="G153" s="195" t="s">
        <v>1172</v>
      </c>
      <c r="H153" s="196">
        <v>1.2</v>
      </c>
      <c r="I153" s="197"/>
      <c r="J153" s="198">
        <f t="shared" si="20"/>
        <v>0</v>
      </c>
      <c r="K153" s="194" t="s">
        <v>1155</v>
      </c>
      <c r="L153" s="39"/>
      <c r="M153" s="199" t="s">
        <v>1</v>
      </c>
      <c r="N153" s="200" t="s">
        <v>43</v>
      </c>
      <c r="O153" s="72"/>
      <c r="P153" s="201">
        <f t="shared" si="21"/>
        <v>0</v>
      </c>
      <c r="Q153" s="201">
        <v>0</v>
      </c>
      <c r="R153" s="201">
        <f t="shared" si="22"/>
        <v>0</v>
      </c>
      <c r="S153" s="201">
        <v>0</v>
      </c>
      <c r="T153" s="202">
        <f t="shared" si="2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156</v>
      </c>
      <c r="AT153" s="203" t="s">
        <v>152</v>
      </c>
      <c r="AU153" s="203" t="s">
        <v>76</v>
      </c>
      <c r="AY153" s="17" t="s">
        <v>151</v>
      </c>
      <c r="BE153" s="204">
        <f t="shared" si="24"/>
        <v>0</v>
      </c>
      <c r="BF153" s="204">
        <f t="shared" si="25"/>
        <v>0</v>
      </c>
      <c r="BG153" s="204">
        <f t="shared" si="26"/>
        <v>0</v>
      </c>
      <c r="BH153" s="204">
        <f t="shared" si="27"/>
        <v>0</v>
      </c>
      <c r="BI153" s="204">
        <f t="shared" si="28"/>
        <v>0</v>
      </c>
      <c r="BJ153" s="17" t="s">
        <v>156</v>
      </c>
      <c r="BK153" s="204">
        <f t="shared" si="29"/>
        <v>0</v>
      </c>
      <c r="BL153" s="17" t="s">
        <v>156</v>
      </c>
      <c r="BM153" s="203" t="s">
        <v>488</v>
      </c>
    </row>
    <row r="154" spans="1:65" s="2" customFormat="1" ht="24.2" customHeight="1">
      <c r="A154" s="34"/>
      <c r="B154" s="35"/>
      <c r="C154" s="192" t="s">
        <v>325</v>
      </c>
      <c r="D154" s="192" t="s">
        <v>152</v>
      </c>
      <c r="E154" s="193" t="s">
        <v>1271</v>
      </c>
      <c r="F154" s="194" t="s">
        <v>1272</v>
      </c>
      <c r="G154" s="195" t="s">
        <v>1273</v>
      </c>
      <c r="H154" s="196">
        <v>3.6</v>
      </c>
      <c r="I154" s="197"/>
      <c r="J154" s="198">
        <f t="shared" si="20"/>
        <v>0</v>
      </c>
      <c r="K154" s="194" t="s">
        <v>1155</v>
      </c>
      <c r="L154" s="39"/>
      <c r="M154" s="199" t="s">
        <v>1</v>
      </c>
      <c r="N154" s="200" t="s">
        <v>43</v>
      </c>
      <c r="O154" s="72"/>
      <c r="P154" s="201">
        <f t="shared" si="21"/>
        <v>0</v>
      </c>
      <c r="Q154" s="201">
        <v>0</v>
      </c>
      <c r="R154" s="201">
        <f t="shared" si="22"/>
        <v>0</v>
      </c>
      <c r="S154" s="201">
        <v>0</v>
      </c>
      <c r="T154" s="202">
        <f t="shared" si="2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156</v>
      </c>
      <c r="AT154" s="203" t="s">
        <v>152</v>
      </c>
      <c r="AU154" s="203" t="s">
        <v>76</v>
      </c>
      <c r="AY154" s="17" t="s">
        <v>151</v>
      </c>
      <c r="BE154" s="204">
        <f t="shared" si="24"/>
        <v>0</v>
      </c>
      <c r="BF154" s="204">
        <f t="shared" si="25"/>
        <v>0</v>
      </c>
      <c r="BG154" s="204">
        <f t="shared" si="26"/>
        <v>0</v>
      </c>
      <c r="BH154" s="204">
        <f t="shared" si="27"/>
        <v>0</v>
      </c>
      <c r="BI154" s="204">
        <f t="shared" si="28"/>
        <v>0</v>
      </c>
      <c r="BJ154" s="17" t="s">
        <v>156</v>
      </c>
      <c r="BK154" s="204">
        <f t="shared" si="29"/>
        <v>0</v>
      </c>
      <c r="BL154" s="17" t="s">
        <v>156</v>
      </c>
      <c r="BM154" s="203" t="s">
        <v>496</v>
      </c>
    </row>
    <row r="155" spans="1:65" s="2" customFormat="1" ht="16.5" customHeight="1">
      <c r="A155" s="34"/>
      <c r="B155" s="35"/>
      <c r="C155" s="192" t="s">
        <v>330</v>
      </c>
      <c r="D155" s="192" t="s">
        <v>152</v>
      </c>
      <c r="E155" s="193" t="s">
        <v>1274</v>
      </c>
      <c r="F155" s="194" t="s">
        <v>1275</v>
      </c>
      <c r="G155" s="195" t="s">
        <v>217</v>
      </c>
      <c r="H155" s="196">
        <v>300</v>
      </c>
      <c r="I155" s="197"/>
      <c r="J155" s="198">
        <f t="shared" si="20"/>
        <v>0</v>
      </c>
      <c r="K155" s="194" t="s">
        <v>1155</v>
      </c>
      <c r="L155" s="39"/>
      <c r="M155" s="199" t="s">
        <v>1</v>
      </c>
      <c r="N155" s="200" t="s">
        <v>43</v>
      </c>
      <c r="O155" s="72"/>
      <c r="P155" s="201">
        <f t="shared" si="21"/>
        <v>0</v>
      </c>
      <c r="Q155" s="201">
        <v>0</v>
      </c>
      <c r="R155" s="201">
        <f t="shared" si="22"/>
        <v>0</v>
      </c>
      <c r="S155" s="201">
        <v>0</v>
      </c>
      <c r="T155" s="202">
        <f t="shared" si="2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156</v>
      </c>
      <c r="AT155" s="203" t="s">
        <v>152</v>
      </c>
      <c r="AU155" s="203" t="s">
        <v>76</v>
      </c>
      <c r="AY155" s="17" t="s">
        <v>151</v>
      </c>
      <c r="BE155" s="204">
        <f t="shared" si="24"/>
        <v>0</v>
      </c>
      <c r="BF155" s="204">
        <f t="shared" si="25"/>
        <v>0</v>
      </c>
      <c r="BG155" s="204">
        <f t="shared" si="26"/>
        <v>0</v>
      </c>
      <c r="BH155" s="204">
        <f t="shared" si="27"/>
        <v>0</v>
      </c>
      <c r="BI155" s="204">
        <f t="shared" si="28"/>
        <v>0</v>
      </c>
      <c r="BJ155" s="17" t="s">
        <v>156</v>
      </c>
      <c r="BK155" s="204">
        <f t="shared" si="29"/>
        <v>0</v>
      </c>
      <c r="BL155" s="17" t="s">
        <v>156</v>
      </c>
      <c r="BM155" s="203" t="s">
        <v>504</v>
      </c>
    </row>
    <row r="156" spans="1:65" s="2" customFormat="1" ht="24.2" customHeight="1">
      <c r="A156" s="34"/>
      <c r="B156" s="35"/>
      <c r="C156" s="192" t="s">
        <v>335</v>
      </c>
      <c r="D156" s="192" t="s">
        <v>152</v>
      </c>
      <c r="E156" s="193" t="s">
        <v>1276</v>
      </c>
      <c r="F156" s="194" t="s">
        <v>1277</v>
      </c>
      <c r="G156" s="195" t="s">
        <v>562</v>
      </c>
      <c r="H156" s="196">
        <v>1</v>
      </c>
      <c r="I156" s="197"/>
      <c r="J156" s="198">
        <f t="shared" si="20"/>
        <v>0</v>
      </c>
      <c r="K156" s="194" t="s">
        <v>1155</v>
      </c>
      <c r="L156" s="39"/>
      <c r="M156" s="199" t="s">
        <v>1</v>
      </c>
      <c r="N156" s="200" t="s">
        <v>43</v>
      </c>
      <c r="O156" s="72"/>
      <c r="P156" s="201">
        <f t="shared" si="21"/>
        <v>0</v>
      </c>
      <c r="Q156" s="201">
        <v>0</v>
      </c>
      <c r="R156" s="201">
        <f t="shared" si="22"/>
        <v>0</v>
      </c>
      <c r="S156" s="201">
        <v>0</v>
      </c>
      <c r="T156" s="202">
        <f t="shared" si="2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156</v>
      </c>
      <c r="AT156" s="203" t="s">
        <v>152</v>
      </c>
      <c r="AU156" s="203" t="s">
        <v>76</v>
      </c>
      <c r="AY156" s="17" t="s">
        <v>151</v>
      </c>
      <c r="BE156" s="204">
        <f t="shared" si="24"/>
        <v>0</v>
      </c>
      <c r="BF156" s="204">
        <f t="shared" si="25"/>
        <v>0</v>
      </c>
      <c r="BG156" s="204">
        <f t="shared" si="26"/>
        <v>0</v>
      </c>
      <c r="BH156" s="204">
        <f t="shared" si="27"/>
        <v>0</v>
      </c>
      <c r="BI156" s="204">
        <f t="shared" si="28"/>
        <v>0</v>
      </c>
      <c r="BJ156" s="17" t="s">
        <v>156</v>
      </c>
      <c r="BK156" s="204">
        <f t="shared" si="29"/>
        <v>0</v>
      </c>
      <c r="BL156" s="17" t="s">
        <v>156</v>
      </c>
      <c r="BM156" s="203" t="s">
        <v>514</v>
      </c>
    </row>
    <row r="157" spans="1:65" s="2" customFormat="1" ht="58.5">
      <c r="A157" s="34"/>
      <c r="B157" s="35"/>
      <c r="C157" s="36"/>
      <c r="D157" s="207" t="s">
        <v>544</v>
      </c>
      <c r="E157" s="36"/>
      <c r="F157" s="244" t="s">
        <v>1220</v>
      </c>
      <c r="G157" s="36"/>
      <c r="H157" s="36"/>
      <c r="I157" s="245"/>
      <c r="J157" s="36"/>
      <c r="K157" s="36"/>
      <c r="L157" s="39"/>
      <c r="M157" s="246"/>
      <c r="N157" s="247"/>
      <c r="O157" s="72"/>
      <c r="P157" s="72"/>
      <c r="Q157" s="72"/>
      <c r="R157" s="72"/>
      <c r="S157" s="72"/>
      <c r="T157" s="73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544</v>
      </c>
      <c r="AU157" s="17" t="s">
        <v>76</v>
      </c>
    </row>
    <row r="158" spans="1:65" s="2" customFormat="1" ht="16.5" customHeight="1">
      <c r="A158" s="34"/>
      <c r="B158" s="35"/>
      <c r="C158" s="192" t="s">
        <v>340</v>
      </c>
      <c r="D158" s="192" t="s">
        <v>152</v>
      </c>
      <c r="E158" s="193" t="s">
        <v>1278</v>
      </c>
      <c r="F158" s="194" t="s">
        <v>1279</v>
      </c>
      <c r="G158" s="195" t="s">
        <v>562</v>
      </c>
      <c r="H158" s="196">
        <v>1</v>
      </c>
      <c r="I158" s="197"/>
      <c r="J158" s="198">
        <f>ROUND(I158*H158,2)</f>
        <v>0</v>
      </c>
      <c r="K158" s="194" t="s">
        <v>1155</v>
      </c>
      <c r="L158" s="39"/>
      <c r="M158" s="199" t="s">
        <v>1</v>
      </c>
      <c r="N158" s="200" t="s">
        <v>43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156</v>
      </c>
      <c r="AT158" s="203" t="s">
        <v>152</v>
      </c>
      <c r="AU158" s="203" t="s">
        <v>76</v>
      </c>
      <c r="AY158" s="17" t="s">
        <v>151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156</v>
      </c>
      <c r="BK158" s="204">
        <f>ROUND(I158*H158,2)</f>
        <v>0</v>
      </c>
      <c r="BL158" s="17" t="s">
        <v>156</v>
      </c>
      <c r="BM158" s="203" t="s">
        <v>198</v>
      </c>
    </row>
    <row r="159" spans="1:65" s="2" customFormat="1" ht="78">
      <c r="A159" s="34"/>
      <c r="B159" s="35"/>
      <c r="C159" s="36"/>
      <c r="D159" s="207" t="s">
        <v>544</v>
      </c>
      <c r="E159" s="36"/>
      <c r="F159" s="244" t="s">
        <v>1280</v>
      </c>
      <c r="G159" s="36"/>
      <c r="H159" s="36"/>
      <c r="I159" s="245"/>
      <c r="J159" s="36"/>
      <c r="K159" s="36"/>
      <c r="L159" s="39"/>
      <c r="M159" s="246"/>
      <c r="N159" s="247"/>
      <c r="O159" s="72"/>
      <c r="P159" s="72"/>
      <c r="Q159" s="72"/>
      <c r="R159" s="72"/>
      <c r="S159" s="72"/>
      <c r="T159" s="73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544</v>
      </c>
      <c r="AU159" s="17" t="s">
        <v>76</v>
      </c>
    </row>
    <row r="160" spans="1:65" s="2" customFormat="1" ht="24.2" customHeight="1">
      <c r="A160" s="34"/>
      <c r="B160" s="35"/>
      <c r="C160" s="192" t="s">
        <v>344</v>
      </c>
      <c r="D160" s="192" t="s">
        <v>152</v>
      </c>
      <c r="E160" s="193" t="s">
        <v>1281</v>
      </c>
      <c r="F160" s="194" t="s">
        <v>1282</v>
      </c>
      <c r="G160" s="195" t="s">
        <v>562</v>
      </c>
      <c r="H160" s="196">
        <v>1</v>
      </c>
      <c r="I160" s="197"/>
      <c r="J160" s="198">
        <f t="shared" ref="J160:J168" si="30">ROUND(I160*H160,2)</f>
        <v>0</v>
      </c>
      <c r="K160" s="194" t="s">
        <v>1155</v>
      </c>
      <c r="L160" s="39"/>
      <c r="M160" s="199" t="s">
        <v>1</v>
      </c>
      <c r="N160" s="200" t="s">
        <v>43</v>
      </c>
      <c r="O160" s="72"/>
      <c r="P160" s="201">
        <f t="shared" ref="P160:P168" si="31">O160*H160</f>
        <v>0</v>
      </c>
      <c r="Q160" s="201">
        <v>0</v>
      </c>
      <c r="R160" s="201">
        <f t="shared" ref="R160:R168" si="32">Q160*H160</f>
        <v>0</v>
      </c>
      <c r="S160" s="201">
        <v>0</v>
      </c>
      <c r="T160" s="202">
        <f t="shared" ref="T160:T168" si="33"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156</v>
      </c>
      <c r="AT160" s="203" t="s">
        <v>152</v>
      </c>
      <c r="AU160" s="203" t="s">
        <v>76</v>
      </c>
      <c r="AY160" s="17" t="s">
        <v>151</v>
      </c>
      <c r="BE160" s="204">
        <f t="shared" ref="BE160:BE168" si="34">IF(N160="základní",J160,0)</f>
        <v>0</v>
      </c>
      <c r="BF160" s="204">
        <f t="shared" ref="BF160:BF168" si="35">IF(N160="snížená",J160,0)</f>
        <v>0</v>
      </c>
      <c r="BG160" s="204">
        <f t="shared" ref="BG160:BG168" si="36">IF(N160="zákl. přenesená",J160,0)</f>
        <v>0</v>
      </c>
      <c r="BH160" s="204">
        <f t="shared" ref="BH160:BH168" si="37">IF(N160="sníž. přenesená",J160,0)</f>
        <v>0</v>
      </c>
      <c r="BI160" s="204">
        <f t="shared" ref="BI160:BI168" si="38">IF(N160="nulová",J160,0)</f>
        <v>0</v>
      </c>
      <c r="BJ160" s="17" t="s">
        <v>156</v>
      </c>
      <c r="BK160" s="204">
        <f t="shared" ref="BK160:BK168" si="39">ROUND(I160*H160,2)</f>
        <v>0</v>
      </c>
      <c r="BL160" s="17" t="s">
        <v>156</v>
      </c>
      <c r="BM160" s="203" t="s">
        <v>949</v>
      </c>
    </row>
    <row r="161" spans="1:65" s="2" customFormat="1" ht="21.75" customHeight="1">
      <c r="A161" s="34"/>
      <c r="B161" s="35"/>
      <c r="C161" s="192" t="s">
        <v>348</v>
      </c>
      <c r="D161" s="192" t="s">
        <v>152</v>
      </c>
      <c r="E161" s="193" t="s">
        <v>1283</v>
      </c>
      <c r="F161" s="194" t="s">
        <v>1284</v>
      </c>
      <c r="G161" s="195" t="s">
        <v>562</v>
      </c>
      <c r="H161" s="196">
        <v>1</v>
      </c>
      <c r="I161" s="197"/>
      <c r="J161" s="198">
        <f t="shared" si="30"/>
        <v>0</v>
      </c>
      <c r="K161" s="194" t="s">
        <v>1155</v>
      </c>
      <c r="L161" s="39"/>
      <c r="M161" s="199" t="s">
        <v>1</v>
      </c>
      <c r="N161" s="200" t="s">
        <v>43</v>
      </c>
      <c r="O161" s="72"/>
      <c r="P161" s="201">
        <f t="shared" si="31"/>
        <v>0</v>
      </c>
      <c r="Q161" s="201">
        <v>0</v>
      </c>
      <c r="R161" s="201">
        <f t="shared" si="32"/>
        <v>0</v>
      </c>
      <c r="S161" s="201">
        <v>0</v>
      </c>
      <c r="T161" s="202">
        <f t="shared" si="3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156</v>
      </c>
      <c r="AT161" s="203" t="s">
        <v>152</v>
      </c>
      <c r="AU161" s="203" t="s">
        <v>76</v>
      </c>
      <c r="AY161" s="17" t="s">
        <v>151</v>
      </c>
      <c r="BE161" s="204">
        <f t="shared" si="34"/>
        <v>0</v>
      </c>
      <c r="BF161" s="204">
        <f t="shared" si="35"/>
        <v>0</v>
      </c>
      <c r="BG161" s="204">
        <f t="shared" si="36"/>
        <v>0</v>
      </c>
      <c r="BH161" s="204">
        <f t="shared" si="37"/>
        <v>0</v>
      </c>
      <c r="BI161" s="204">
        <f t="shared" si="38"/>
        <v>0</v>
      </c>
      <c r="BJ161" s="17" t="s">
        <v>156</v>
      </c>
      <c r="BK161" s="204">
        <f t="shared" si="39"/>
        <v>0</v>
      </c>
      <c r="BL161" s="17" t="s">
        <v>156</v>
      </c>
      <c r="BM161" s="203" t="s">
        <v>958</v>
      </c>
    </row>
    <row r="162" spans="1:65" s="2" customFormat="1" ht="24.2" customHeight="1">
      <c r="A162" s="34"/>
      <c r="B162" s="35"/>
      <c r="C162" s="192" t="s">
        <v>352</v>
      </c>
      <c r="D162" s="192" t="s">
        <v>152</v>
      </c>
      <c r="E162" s="193" t="s">
        <v>1285</v>
      </c>
      <c r="F162" s="194" t="s">
        <v>1286</v>
      </c>
      <c r="G162" s="195" t="s">
        <v>562</v>
      </c>
      <c r="H162" s="196">
        <v>2</v>
      </c>
      <c r="I162" s="197"/>
      <c r="J162" s="198">
        <f t="shared" si="30"/>
        <v>0</v>
      </c>
      <c r="K162" s="194" t="s">
        <v>1155</v>
      </c>
      <c r="L162" s="39"/>
      <c r="M162" s="199" t="s">
        <v>1</v>
      </c>
      <c r="N162" s="200" t="s">
        <v>43</v>
      </c>
      <c r="O162" s="72"/>
      <c r="P162" s="201">
        <f t="shared" si="31"/>
        <v>0</v>
      </c>
      <c r="Q162" s="201">
        <v>0</v>
      </c>
      <c r="R162" s="201">
        <f t="shared" si="32"/>
        <v>0</v>
      </c>
      <c r="S162" s="201">
        <v>0</v>
      </c>
      <c r="T162" s="202">
        <f t="shared" si="3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156</v>
      </c>
      <c r="AT162" s="203" t="s">
        <v>152</v>
      </c>
      <c r="AU162" s="203" t="s">
        <v>76</v>
      </c>
      <c r="AY162" s="17" t="s">
        <v>151</v>
      </c>
      <c r="BE162" s="204">
        <f t="shared" si="34"/>
        <v>0</v>
      </c>
      <c r="BF162" s="204">
        <f t="shared" si="35"/>
        <v>0</v>
      </c>
      <c r="BG162" s="204">
        <f t="shared" si="36"/>
        <v>0</v>
      </c>
      <c r="BH162" s="204">
        <f t="shared" si="37"/>
        <v>0</v>
      </c>
      <c r="BI162" s="204">
        <f t="shared" si="38"/>
        <v>0</v>
      </c>
      <c r="BJ162" s="17" t="s">
        <v>156</v>
      </c>
      <c r="BK162" s="204">
        <f t="shared" si="39"/>
        <v>0</v>
      </c>
      <c r="BL162" s="17" t="s">
        <v>156</v>
      </c>
      <c r="BM162" s="203" t="s">
        <v>966</v>
      </c>
    </row>
    <row r="163" spans="1:65" s="2" customFormat="1" ht="24.2" customHeight="1">
      <c r="A163" s="34"/>
      <c r="B163" s="35"/>
      <c r="C163" s="192" t="s">
        <v>356</v>
      </c>
      <c r="D163" s="192" t="s">
        <v>152</v>
      </c>
      <c r="E163" s="193" t="s">
        <v>1287</v>
      </c>
      <c r="F163" s="194" t="s">
        <v>1288</v>
      </c>
      <c r="G163" s="195" t="s">
        <v>562</v>
      </c>
      <c r="H163" s="196">
        <v>2</v>
      </c>
      <c r="I163" s="197"/>
      <c r="J163" s="198">
        <f t="shared" si="30"/>
        <v>0</v>
      </c>
      <c r="K163" s="194" t="s">
        <v>1155</v>
      </c>
      <c r="L163" s="39"/>
      <c r="M163" s="199" t="s">
        <v>1</v>
      </c>
      <c r="N163" s="200" t="s">
        <v>43</v>
      </c>
      <c r="O163" s="72"/>
      <c r="P163" s="201">
        <f t="shared" si="31"/>
        <v>0</v>
      </c>
      <c r="Q163" s="201">
        <v>0</v>
      </c>
      <c r="R163" s="201">
        <f t="shared" si="32"/>
        <v>0</v>
      </c>
      <c r="S163" s="201">
        <v>0</v>
      </c>
      <c r="T163" s="202">
        <f t="shared" si="3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156</v>
      </c>
      <c r="AT163" s="203" t="s">
        <v>152</v>
      </c>
      <c r="AU163" s="203" t="s">
        <v>76</v>
      </c>
      <c r="AY163" s="17" t="s">
        <v>151</v>
      </c>
      <c r="BE163" s="204">
        <f t="shared" si="34"/>
        <v>0</v>
      </c>
      <c r="BF163" s="204">
        <f t="shared" si="35"/>
        <v>0</v>
      </c>
      <c r="BG163" s="204">
        <f t="shared" si="36"/>
        <v>0</v>
      </c>
      <c r="BH163" s="204">
        <f t="shared" si="37"/>
        <v>0</v>
      </c>
      <c r="BI163" s="204">
        <f t="shared" si="38"/>
        <v>0</v>
      </c>
      <c r="BJ163" s="17" t="s">
        <v>156</v>
      </c>
      <c r="BK163" s="204">
        <f t="shared" si="39"/>
        <v>0</v>
      </c>
      <c r="BL163" s="17" t="s">
        <v>156</v>
      </c>
      <c r="BM163" s="203" t="s">
        <v>974</v>
      </c>
    </row>
    <row r="164" spans="1:65" s="2" customFormat="1" ht="21.75" customHeight="1">
      <c r="A164" s="34"/>
      <c r="B164" s="35"/>
      <c r="C164" s="192" t="s">
        <v>362</v>
      </c>
      <c r="D164" s="192" t="s">
        <v>152</v>
      </c>
      <c r="E164" s="193" t="s">
        <v>1289</v>
      </c>
      <c r="F164" s="194" t="s">
        <v>1290</v>
      </c>
      <c r="G164" s="195" t="s">
        <v>562</v>
      </c>
      <c r="H164" s="196">
        <v>2</v>
      </c>
      <c r="I164" s="197"/>
      <c r="J164" s="198">
        <f t="shared" si="30"/>
        <v>0</v>
      </c>
      <c r="K164" s="194" t="s">
        <v>1155</v>
      </c>
      <c r="L164" s="39"/>
      <c r="M164" s="199" t="s">
        <v>1</v>
      </c>
      <c r="N164" s="200" t="s">
        <v>43</v>
      </c>
      <c r="O164" s="72"/>
      <c r="P164" s="201">
        <f t="shared" si="31"/>
        <v>0</v>
      </c>
      <c r="Q164" s="201">
        <v>0</v>
      </c>
      <c r="R164" s="201">
        <f t="shared" si="32"/>
        <v>0</v>
      </c>
      <c r="S164" s="201">
        <v>0</v>
      </c>
      <c r="T164" s="202">
        <f t="shared" si="3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156</v>
      </c>
      <c r="AT164" s="203" t="s">
        <v>152</v>
      </c>
      <c r="AU164" s="203" t="s">
        <v>76</v>
      </c>
      <c r="AY164" s="17" t="s">
        <v>151</v>
      </c>
      <c r="BE164" s="204">
        <f t="shared" si="34"/>
        <v>0</v>
      </c>
      <c r="BF164" s="204">
        <f t="shared" si="35"/>
        <v>0</v>
      </c>
      <c r="BG164" s="204">
        <f t="shared" si="36"/>
        <v>0</v>
      </c>
      <c r="BH164" s="204">
        <f t="shared" si="37"/>
        <v>0</v>
      </c>
      <c r="BI164" s="204">
        <f t="shared" si="38"/>
        <v>0</v>
      </c>
      <c r="BJ164" s="17" t="s">
        <v>156</v>
      </c>
      <c r="BK164" s="204">
        <f t="shared" si="39"/>
        <v>0</v>
      </c>
      <c r="BL164" s="17" t="s">
        <v>156</v>
      </c>
      <c r="BM164" s="203" t="s">
        <v>982</v>
      </c>
    </row>
    <row r="165" spans="1:65" s="2" customFormat="1" ht="24.2" customHeight="1">
      <c r="A165" s="34"/>
      <c r="B165" s="35"/>
      <c r="C165" s="192" t="s">
        <v>367</v>
      </c>
      <c r="D165" s="192" t="s">
        <v>152</v>
      </c>
      <c r="E165" s="193" t="s">
        <v>1291</v>
      </c>
      <c r="F165" s="194" t="s">
        <v>1292</v>
      </c>
      <c r="G165" s="195" t="s">
        <v>1293</v>
      </c>
      <c r="H165" s="196">
        <v>12</v>
      </c>
      <c r="I165" s="197"/>
      <c r="J165" s="198">
        <f t="shared" si="30"/>
        <v>0</v>
      </c>
      <c r="K165" s="194" t="s">
        <v>1155</v>
      </c>
      <c r="L165" s="39"/>
      <c r="M165" s="199" t="s">
        <v>1</v>
      </c>
      <c r="N165" s="200" t="s">
        <v>43</v>
      </c>
      <c r="O165" s="72"/>
      <c r="P165" s="201">
        <f t="shared" si="31"/>
        <v>0</v>
      </c>
      <c r="Q165" s="201">
        <v>0</v>
      </c>
      <c r="R165" s="201">
        <f t="shared" si="32"/>
        <v>0</v>
      </c>
      <c r="S165" s="201">
        <v>0</v>
      </c>
      <c r="T165" s="202">
        <f t="shared" si="3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156</v>
      </c>
      <c r="AT165" s="203" t="s">
        <v>152</v>
      </c>
      <c r="AU165" s="203" t="s">
        <v>76</v>
      </c>
      <c r="AY165" s="17" t="s">
        <v>151</v>
      </c>
      <c r="BE165" s="204">
        <f t="shared" si="34"/>
        <v>0</v>
      </c>
      <c r="BF165" s="204">
        <f t="shared" si="35"/>
        <v>0</v>
      </c>
      <c r="BG165" s="204">
        <f t="shared" si="36"/>
        <v>0</v>
      </c>
      <c r="BH165" s="204">
        <f t="shared" si="37"/>
        <v>0</v>
      </c>
      <c r="BI165" s="204">
        <f t="shared" si="38"/>
        <v>0</v>
      </c>
      <c r="BJ165" s="17" t="s">
        <v>156</v>
      </c>
      <c r="BK165" s="204">
        <f t="shared" si="39"/>
        <v>0</v>
      </c>
      <c r="BL165" s="17" t="s">
        <v>156</v>
      </c>
      <c r="BM165" s="203" t="s">
        <v>1294</v>
      </c>
    </row>
    <row r="166" spans="1:65" s="2" customFormat="1" ht="24.2" customHeight="1">
      <c r="A166" s="34"/>
      <c r="B166" s="35"/>
      <c r="C166" s="192" t="s">
        <v>372</v>
      </c>
      <c r="D166" s="192" t="s">
        <v>152</v>
      </c>
      <c r="E166" s="193" t="s">
        <v>1175</v>
      </c>
      <c r="F166" s="194" t="s">
        <v>1176</v>
      </c>
      <c r="G166" s="195" t="s">
        <v>217</v>
      </c>
      <c r="H166" s="196">
        <v>10</v>
      </c>
      <c r="I166" s="197"/>
      <c r="J166" s="198">
        <f t="shared" si="30"/>
        <v>0</v>
      </c>
      <c r="K166" s="194" t="s">
        <v>1155</v>
      </c>
      <c r="L166" s="39"/>
      <c r="M166" s="199" t="s">
        <v>1</v>
      </c>
      <c r="N166" s="200" t="s">
        <v>43</v>
      </c>
      <c r="O166" s="72"/>
      <c r="P166" s="201">
        <f t="shared" si="31"/>
        <v>0</v>
      </c>
      <c r="Q166" s="201">
        <v>0</v>
      </c>
      <c r="R166" s="201">
        <f t="shared" si="32"/>
        <v>0</v>
      </c>
      <c r="S166" s="201">
        <v>0</v>
      </c>
      <c r="T166" s="202">
        <f t="shared" si="3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3" t="s">
        <v>156</v>
      </c>
      <c r="AT166" s="203" t="s">
        <v>152</v>
      </c>
      <c r="AU166" s="203" t="s">
        <v>76</v>
      </c>
      <c r="AY166" s="17" t="s">
        <v>151</v>
      </c>
      <c r="BE166" s="204">
        <f t="shared" si="34"/>
        <v>0</v>
      </c>
      <c r="BF166" s="204">
        <f t="shared" si="35"/>
        <v>0</v>
      </c>
      <c r="BG166" s="204">
        <f t="shared" si="36"/>
        <v>0</v>
      </c>
      <c r="BH166" s="204">
        <f t="shared" si="37"/>
        <v>0</v>
      </c>
      <c r="BI166" s="204">
        <f t="shared" si="38"/>
        <v>0</v>
      </c>
      <c r="BJ166" s="17" t="s">
        <v>156</v>
      </c>
      <c r="BK166" s="204">
        <f t="shared" si="39"/>
        <v>0</v>
      </c>
      <c r="BL166" s="17" t="s">
        <v>156</v>
      </c>
      <c r="BM166" s="203" t="s">
        <v>1295</v>
      </c>
    </row>
    <row r="167" spans="1:65" s="2" customFormat="1" ht="24.2" customHeight="1">
      <c r="A167" s="34"/>
      <c r="B167" s="35"/>
      <c r="C167" s="192" t="s">
        <v>376</v>
      </c>
      <c r="D167" s="192" t="s">
        <v>152</v>
      </c>
      <c r="E167" s="193" t="s">
        <v>1177</v>
      </c>
      <c r="F167" s="194" t="s">
        <v>1178</v>
      </c>
      <c r="G167" s="195" t="s">
        <v>562</v>
      </c>
      <c r="H167" s="196">
        <v>2</v>
      </c>
      <c r="I167" s="197"/>
      <c r="J167" s="198">
        <f t="shared" si="30"/>
        <v>0</v>
      </c>
      <c r="K167" s="194" t="s">
        <v>1155</v>
      </c>
      <c r="L167" s="39"/>
      <c r="M167" s="199" t="s">
        <v>1</v>
      </c>
      <c r="N167" s="200" t="s">
        <v>43</v>
      </c>
      <c r="O167" s="72"/>
      <c r="P167" s="201">
        <f t="shared" si="31"/>
        <v>0</v>
      </c>
      <c r="Q167" s="201">
        <v>0</v>
      </c>
      <c r="R167" s="201">
        <f t="shared" si="32"/>
        <v>0</v>
      </c>
      <c r="S167" s="201">
        <v>0</v>
      </c>
      <c r="T167" s="202">
        <f t="shared" si="3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156</v>
      </c>
      <c r="AT167" s="203" t="s">
        <v>152</v>
      </c>
      <c r="AU167" s="203" t="s">
        <v>76</v>
      </c>
      <c r="AY167" s="17" t="s">
        <v>151</v>
      </c>
      <c r="BE167" s="204">
        <f t="shared" si="34"/>
        <v>0</v>
      </c>
      <c r="BF167" s="204">
        <f t="shared" si="35"/>
        <v>0</v>
      </c>
      <c r="BG167" s="204">
        <f t="shared" si="36"/>
        <v>0</v>
      </c>
      <c r="BH167" s="204">
        <f t="shared" si="37"/>
        <v>0</v>
      </c>
      <c r="BI167" s="204">
        <f t="shared" si="38"/>
        <v>0</v>
      </c>
      <c r="BJ167" s="17" t="s">
        <v>156</v>
      </c>
      <c r="BK167" s="204">
        <f t="shared" si="39"/>
        <v>0</v>
      </c>
      <c r="BL167" s="17" t="s">
        <v>156</v>
      </c>
      <c r="BM167" s="203" t="s">
        <v>1296</v>
      </c>
    </row>
    <row r="168" spans="1:65" s="2" customFormat="1" ht="37.9" customHeight="1">
      <c r="A168" s="34"/>
      <c r="B168" s="35"/>
      <c r="C168" s="192" t="s">
        <v>382</v>
      </c>
      <c r="D168" s="192" t="s">
        <v>152</v>
      </c>
      <c r="E168" s="193" t="s">
        <v>1297</v>
      </c>
      <c r="F168" s="194" t="s">
        <v>1298</v>
      </c>
      <c r="G168" s="195" t="s">
        <v>562</v>
      </c>
      <c r="H168" s="196">
        <v>1</v>
      </c>
      <c r="I168" s="197"/>
      <c r="J168" s="198">
        <f t="shared" si="30"/>
        <v>0</v>
      </c>
      <c r="K168" s="194" t="s">
        <v>1155</v>
      </c>
      <c r="L168" s="39"/>
      <c r="M168" s="199" t="s">
        <v>1</v>
      </c>
      <c r="N168" s="200" t="s">
        <v>43</v>
      </c>
      <c r="O168" s="72"/>
      <c r="P168" s="201">
        <f t="shared" si="31"/>
        <v>0</v>
      </c>
      <c r="Q168" s="201">
        <v>0</v>
      </c>
      <c r="R168" s="201">
        <f t="shared" si="32"/>
        <v>0</v>
      </c>
      <c r="S168" s="201">
        <v>0</v>
      </c>
      <c r="T168" s="202">
        <f t="shared" si="3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156</v>
      </c>
      <c r="AT168" s="203" t="s">
        <v>152</v>
      </c>
      <c r="AU168" s="203" t="s">
        <v>76</v>
      </c>
      <c r="AY168" s="17" t="s">
        <v>151</v>
      </c>
      <c r="BE168" s="204">
        <f t="shared" si="34"/>
        <v>0</v>
      </c>
      <c r="BF168" s="204">
        <f t="shared" si="35"/>
        <v>0</v>
      </c>
      <c r="BG168" s="204">
        <f t="shared" si="36"/>
        <v>0</v>
      </c>
      <c r="BH168" s="204">
        <f t="shared" si="37"/>
        <v>0</v>
      </c>
      <c r="BI168" s="204">
        <f t="shared" si="38"/>
        <v>0</v>
      </c>
      <c r="BJ168" s="17" t="s">
        <v>156</v>
      </c>
      <c r="BK168" s="204">
        <f t="shared" si="39"/>
        <v>0</v>
      </c>
      <c r="BL168" s="17" t="s">
        <v>156</v>
      </c>
      <c r="BM168" s="203" t="s">
        <v>578</v>
      </c>
    </row>
    <row r="169" spans="1:65" s="2" customFormat="1" ht="58.5">
      <c r="A169" s="34"/>
      <c r="B169" s="35"/>
      <c r="C169" s="36"/>
      <c r="D169" s="207" t="s">
        <v>544</v>
      </c>
      <c r="E169" s="36"/>
      <c r="F169" s="244" t="s">
        <v>1220</v>
      </c>
      <c r="G169" s="36"/>
      <c r="H169" s="36"/>
      <c r="I169" s="245"/>
      <c r="J169" s="36"/>
      <c r="K169" s="36"/>
      <c r="L169" s="39"/>
      <c r="M169" s="246"/>
      <c r="N169" s="247"/>
      <c r="O169" s="72"/>
      <c r="P169" s="72"/>
      <c r="Q169" s="72"/>
      <c r="R169" s="72"/>
      <c r="S169" s="72"/>
      <c r="T169" s="73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544</v>
      </c>
      <c r="AU169" s="17" t="s">
        <v>76</v>
      </c>
    </row>
    <row r="170" spans="1:65" s="2" customFormat="1" ht="37.9" customHeight="1">
      <c r="A170" s="34"/>
      <c r="B170" s="35"/>
      <c r="C170" s="192" t="s">
        <v>387</v>
      </c>
      <c r="D170" s="192" t="s">
        <v>152</v>
      </c>
      <c r="E170" s="193" t="s">
        <v>1299</v>
      </c>
      <c r="F170" s="194" t="s">
        <v>1300</v>
      </c>
      <c r="G170" s="195" t="s">
        <v>217</v>
      </c>
      <c r="H170" s="196">
        <v>170</v>
      </c>
      <c r="I170" s="197"/>
      <c r="J170" s="198">
        <f t="shared" ref="J170:J190" si="40">ROUND(I170*H170,2)</f>
        <v>0</v>
      </c>
      <c r="K170" s="194" t="s">
        <v>1155</v>
      </c>
      <c r="L170" s="39"/>
      <c r="M170" s="199" t="s">
        <v>1</v>
      </c>
      <c r="N170" s="200" t="s">
        <v>43</v>
      </c>
      <c r="O170" s="72"/>
      <c r="P170" s="201">
        <f t="shared" ref="P170:P190" si="41">O170*H170</f>
        <v>0</v>
      </c>
      <c r="Q170" s="201">
        <v>0</v>
      </c>
      <c r="R170" s="201">
        <f t="shared" ref="R170:R190" si="42">Q170*H170</f>
        <v>0</v>
      </c>
      <c r="S170" s="201">
        <v>0</v>
      </c>
      <c r="T170" s="202">
        <f t="shared" ref="T170:T190" si="43"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156</v>
      </c>
      <c r="AT170" s="203" t="s">
        <v>152</v>
      </c>
      <c r="AU170" s="203" t="s">
        <v>76</v>
      </c>
      <c r="AY170" s="17" t="s">
        <v>151</v>
      </c>
      <c r="BE170" s="204">
        <f t="shared" ref="BE170:BE190" si="44">IF(N170="základní",J170,0)</f>
        <v>0</v>
      </c>
      <c r="BF170" s="204">
        <f t="shared" ref="BF170:BF190" si="45">IF(N170="snížená",J170,0)</f>
        <v>0</v>
      </c>
      <c r="BG170" s="204">
        <f t="shared" ref="BG170:BG190" si="46">IF(N170="zákl. přenesená",J170,0)</f>
        <v>0</v>
      </c>
      <c r="BH170" s="204">
        <f t="shared" ref="BH170:BH190" si="47">IF(N170="sníž. přenesená",J170,0)</f>
        <v>0</v>
      </c>
      <c r="BI170" s="204">
        <f t="shared" ref="BI170:BI190" si="48">IF(N170="nulová",J170,0)</f>
        <v>0</v>
      </c>
      <c r="BJ170" s="17" t="s">
        <v>156</v>
      </c>
      <c r="BK170" s="204">
        <f t="shared" ref="BK170:BK190" si="49">ROUND(I170*H170,2)</f>
        <v>0</v>
      </c>
      <c r="BL170" s="17" t="s">
        <v>156</v>
      </c>
      <c r="BM170" s="203" t="s">
        <v>1301</v>
      </c>
    </row>
    <row r="171" spans="1:65" s="2" customFormat="1" ht="24.2" customHeight="1">
      <c r="A171" s="34"/>
      <c r="B171" s="35"/>
      <c r="C171" s="192" t="s">
        <v>391</v>
      </c>
      <c r="D171" s="192" t="s">
        <v>152</v>
      </c>
      <c r="E171" s="193" t="s">
        <v>1302</v>
      </c>
      <c r="F171" s="194" t="s">
        <v>1303</v>
      </c>
      <c r="G171" s="195" t="s">
        <v>562</v>
      </c>
      <c r="H171" s="196">
        <v>50</v>
      </c>
      <c r="I171" s="197"/>
      <c r="J171" s="198">
        <f t="shared" si="40"/>
        <v>0</v>
      </c>
      <c r="K171" s="194" t="s">
        <v>1155</v>
      </c>
      <c r="L171" s="39"/>
      <c r="M171" s="199" t="s">
        <v>1</v>
      </c>
      <c r="N171" s="200" t="s">
        <v>43</v>
      </c>
      <c r="O171" s="72"/>
      <c r="P171" s="201">
        <f t="shared" si="41"/>
        <v>0</v>
      </c>
      <c r="Q171" s="201">
        <v>0</v>
      </c>
      <c r="R171" s="201">
        <f t="shared" si="42"/>
        <v>0</v>
      </c>
      <c r="S171" s="201">
        <v>0</v>
      </c>
      <c r="T171" s="202">
        <f t="shared" si="4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156</v>
      </c>
      <c r="AT171" s="203" t="s">
        <v>152</v>
      </c>
      <c r="AU171" s="203" t="s">
        <v>76</v>
      </c>
      <c r="AY171" s="17" t="s">
        <v>151</v>
      </c>
      <c r="BE171" s="204">
        <f t="shared" si="44"/>
        <v>0</v>
      </c>
      <c r="BF171" s="204">
        <f t="shared" si="45"/>
        <v>0</v>
      </c>
      <c r="BG171" s="204">
        <f t="shared" si="46"/>
        <v>0</v>
      </c>
      <c r="BH171" s="204">
        <f t="shared" si="47"/>
        <v>0</v>
      </c>
      <c r="BI171" s="204">
        <f t="shared" si="48"/>
        <v>0</v>
      </c>
      <c r="BJ171" s="17" t="s">
        <v>156</v>
      </c>
      <c r="BK171" s="204">
        <f t="shared" si="49"/>
        <v>0</v>
      </c>
      <c r="BL171" s="17" t="s">
        <v>156</v>
      </c>
      <c r="BM171" s="203" t="s">
        <v>1304</v>
      </c>
    </row>
    <row r="172" spans="1:65" s="2" customFormat="1" ht="44.25" customHeight="1">
      <c r="A172" s="34"/>
      <c r="B172" s="35"/>
      <c r="C172" s="192" t="s">
        <v>396</v>
      </c>
      <c r="D172" s="192" t="s">
        <v>152</v>
      </c>
      <c r="E172" s="193" t="s">
        <v>1305</v>
      </c>
      <c r="F172" s="194" t="s">
        <v>1306</v>
      </c>
      <c r="G172" s="195" t="s">
        <v>217</v>
      </c>
      <c r="H172" s="196">
        <v>2</v>
      </c>
      <c r="I172" s="197"/>
      <c r="J172" s="198">
        <f t="shared" si="40"/>
        <v>0</v>
      </c>
      <c r="K172" s="194" t="s">
        <v>1155</v>
      </c>
      <c r="L172" s="39"/>
      <c r="M172" s="199" t="s">
        <v>1</v>
      </c>
      <c r="N172" s="200" t="s">
        <v>43</v>
      </c>
      <c r="O172" s="72"/>
      <c r="P172" s="201">
        <f t="shared" si="41"/>
        <v>0</v>
      </c>
      <c r="Q172" s="201">
        <v>0</v>
      </c>
      <c r="R172" s="201">
        <f t="shared" si="42"/>
        <v>0</v>
      </c>
      <c r="S172" s="201">
        <v>0</v>
      </c>
      <c r="T172" s="202">
        <f t="shared" si="4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156</v>
      </c>
      <c r="AT172" s="203" t="s">
        <v>152</v>
      </c>
      <c r="AU172" s="203" t="s">
        <v>76</v>
      </c>
      <c r="AY172" s="17" t="s">
        <v>151</v>
      </c>
      <c r="BE172" s="204">
        <f t="shared" si="44"/>
        <v>0</v>
      </c>
      <c r="BF172" s="204">
        <f t="shared" si="45"/>
        <v>0</v>
      </c>
      <c r="BG172" s="204">
        <f t="shared" si="46"/>
        <v>0</v>
      </c>
      <c r="BH172" s="204">
        <f t="shared" si="47"/>
        <v>0</v>
      </c>
      <c r="BI172" s="204">
        <f t="shared" si="48"/>
        <v>0</v>
      </c>
      <c r="BJ172" s="17" t="s">
        <v>156</v>
      </c>
      <c r="BK172" s="204">
        <f t="shared" si="49"/>
        <v>0</v>
      </c>
      <c r="BL172" s="17" t="s">
        <v>156</v>
      </c>
      <c r="BM172" s="203" t="s">
        <v>1307</v>
      </c>
    </row>
    <row r="173" spans="1:65" s="2" customFormat="1" ht="16.5" customHeight="1">
      <c r="A173" s="34"/>
      <c r="B173" s="35"/>
      <c r="C173" s="192" t="s">
        <v>402</v>
      </c>
      <c r="D173" s="192" t="s">
        <v>152</v>
      </c>
      <c r="E173" s="193" t="s">
        <v>1308</v>
      </c>
      <c r="F173" s="194" t="s">
        <v>1309</v>
      </c>
      <c r="G173" s="195" t="s">
        <v>217</v>
      </c>
      <c r="H173" s="196">
        <v>120</v>
      </c>
      <c r="I173" s="197"/>
      <c r="J173" s="198">
        <f t="shared" si="40"/>
        <v>0</v>
      </c>
      <c r="K173" s="194" t="s">
        <v>1155</v>
      </c>
      <c r="L173" s="39"/>
      <c r="M173" s="199" t="s">
        <v>1</v>
      </c>
      <c r="N173" s="200" t="s">
        <v>43</v>
      </c>
      <c r="O173" s="72"/>
      <c r="P173" s="201">
        <f t="shared" si="41"/>
        <v>0</v>
      </c>
      <c r="Q173" s="201">
        <v>0</v>
      </c>
      <c r="R173" s="201">
        <f t="shared" si="42"/>
        <v>0</v>
      </c>
      <c r="S173" s="201">
        <v>0</v>
      </c>
      <c r="T173" s="202">
        <f t="shared" si="4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156</v>
      </c>
      <c r="AT173" s="203" t="s">
        <v>152</v>
      </c>
      <c r="AU173" s="203" t="s">
        <v>76</v>
      </c>
      <c r="AY173" s="17" t="s">
        <v>151</v>
      </c>
      <c r="BE173" s="204">
        <f t="shared" si="44"/>
        <v>0</v>
      </c>
      <c r="BF173" s="204">
        <f t="shared" si="45"/>
        <v>0</v>
      </c>
      <c r="BG173" s="204">
        <f t="shared" si="46"/>
        <v>0</v>
      </c>
      <c r="BH173" s="204">
        <f t="shared" si="47"/>
        <v>0</v>
      </c>
      <c r="BI173" s="204">
        <f t="shared" si="48"/>
        <v>0</v>
      </c>
      <c r="BJ173" s="17" t="s">
        <v>156</v>
      </c>
      <c r="BK173" s="204">
        <f t="shared" si="49"/>
        <v>0</v>
      </c>
      <c r="BL173" s="17" t="s">
        <v>156</v>
      </c>
      <c r="BM173" s="203" t="s">
        <v>1310</v>
      </c>
    </row>
    <row r="174" spans="1:65" s="2" customFormat="1" ht="16.5" customHeight="1">
      <c r="A174" s="34"/>
      <c r="B174" s="35"/>
      <c r="C174" s="192" t="s">
        <v>408</v>
      </c>
      <c r="D174" s="192" t="s">
        <v>152</v>
      </c>
      <c r="E174" s="193" t="s">
        <v>1311</v>
      </c>
      <c r="F174" s="194" t="s">
        <v>1312</v>
      </c>
      <c r="G174" s="195" t="s">
        <v>217</v>
      </c>
      <c r="H174" s="196">
        <v>120</v>
      </c>
      <c r="I174" s="197"/>
      <c r="J174" s="198">
        <f t="shared" si="40"/>
        <v>0</v>
      </c>
      <c r="K174" s="194" t="s">
        <v>1155</v>
      </c>
      <c r="L174" s="39"/>
      <c r="M174" s="199" t="s">
        <v>1</v>
      </c>
      <c r="N174" s="200" t="s">
        <v>43</v>
      </c>
      <c r="O174" s="72"/>
      <c r="P174" s="201">
        <f t="shared" si="41"/>
        <v>0</v>
      </c>
      <c r="Q174" s="201">
        <v>0</v>
      </c>
      <c r="R174" s="201">
        <f t="shared" si="42"/>
        <v>0</v>
      </c>
      <c r="S174" s="201">
        <v>0</v>
      </c>
      <c r="T174" s="202">
        <f t="shared" si="4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156</v>
      </c>
      <c r="AT174" s="203" t="s">
        <v>152</v>
      </c>
      <c r="AU174" s="203" t="s">
        <v>76</v>
      </c>
      <c r="AY174" s="17" t="s">
        <v>151</v>
      </c>
      <c r="BE174" s="204">
        <f t="shared" si="44"/>
        <v>0</v>
      </c>
      <c r="BF174" s="204">
        <f t="shared" si="45"/>
        <v>0</v>
      </c>
      <c r="BG174" s="204">
        <f t="shared" si="46"/>
        <v>0</v>
      </c>
      <c r="BH174" s="204">
        <f t="shared" si="47"/>
        <v>0</v>
      </c>
      <c r="BI174" s="204">
        <f t="shared" si="48"/>
        <v>0</v>
      </c>
      <c r="BJ174" s="17" t="s">
        <v>156</v>
      </c>
      <c r="BK174" s="204">
        <f t="shared" si="49"/>
        <v>0</v>
      </c>
      <c r="BL174" s="17" t="s">
        <v>156</v>
      </c>
      <c r="BM174" s="203" t="s">
        <v>1313</v>
      </c>
    </row>
    <row r="175" spans="1:65" s="2" customFormat="1" ht="21.75" customHeight="1">
      <c r="A175" s="34"/>
      <c r="B175" s="35"/>
      <c r="C175" s="192" t="s">
        <v>416</v>
      </c>
      <c r="D175" s="192" t="s">
        <v>152</v>
      </c>
      <c r="E175" s="193" t="s">
        <v>1314</v>
      </c>
      <c r="F175" s="194" t="s">
        <v>1315</v>
      </c>
      <c r="G175" s="195" t="s">
        <v>1316</v>
      </c>
      <c r="H175" s="196">
        <v>1</v>
      </c>
      <c r="I175" s="197"/>
      <c r="J175" s="198">
        <f t="shared" si="40"/>
        <v>0</v>
      </c>
      <c r="K175" s="194" t="s">
        <v>1155</v>
      </c>
      <c r="L175" s="39"/>
      <c r="M175" s="199" t="s">
        <v>1</v>
      </c>
      <c r="N175" s="200" t="s">
        <v>43</v>
      </c>
      <c r="O175" s="72"/>
      <c r="P175" s="201">
        <f t="shared" si="41"/>
        <v>0</v>
      </c>
      <c r="Q175" s="201">
        <v>0</v>
      </c>
      <c r="R175" s="201">
        <f t="shared" si="42"/>
        <v>0</v>
      </c>
      <c r="S175" s="201">
        <v>0</v>
      </c>
      <c r="T175" s="202">
        <f t="shared" si="4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156</v>
      </c>
      <c r="AT175" s="203" t="s">
        <v>152</v>
      </c>
      <c r="AU175" s="203" t="s">
        <v>76</v>
      </c>
      <c r="AY175" s="17" t="s">
        <v>151</v>
      </c>
      <c r="BE175" s="204">
        <f t="shared" si="44"/>
        <v>0</v>
      </c>
      <c r="BF175" s="204">
        <f t="shared" si="45"/>
        <v>0</v>
      </c>
      <c r="BG175" s="204">
        <f t="shared" si="46"/>
        <v>0</v>
      </c>
      <c r="BH175" s="204">
        <f t="shared" si="47"/>
        <v>0</v>
      </c>
      <c r="BI175" s="204">
        <f t="shared" si="48"/>
        <v>0</v>
      </c>
      <c r="BJ175" s="17" t="s">
        <v>156</v>
      </c>
      <c r="BK175" s="204">
        <f t="shared" si="49"/>
        <v>0</v>
      </c>
      <c r="BL175" s="17" t="s">
        <v>156</v>
      </c>
      <c r="BM175" s="203" t="s">
        <v>1317</v>
      </c>
    </row>
    <row r="176" spans="1:65" s="2" customFormat="1" ht="16.5" customHeight="1">
      <c r="A176" s="34"/>
      <c r="B176" s="35"/>
      <c r="C176" s="192" t="s">
        <v>421</v>
      </c>
      <c r="D176" s="192" t="s">
        <v>152</v>
      </c>
      <c r="E176" s="193" t="s">
        <v>1318</v>
      </c>
      <c r="F176" s="194" t="s">
        <v>1319</v>
      </c>
      <c r="G176" s="195" t="s">
        <v>217</v>
      </c>
      <c r="H176" s="196">
        <v>120</v>
      </c>
      <c r="I176" s="197"/>
      <c r="J176" s="198">
        <f t="shared" si="40"/>
        <v>0</v>
      </c>
      <c r="K176" s="194" t="s">
        <v>1155</v>
      </c>
      <c r="L176" s="39"/>
      <c r="M176" s="199" t="s">
        <v>1</v>
      </c>
      <c r="N176" s="200" t="s">
        <v>43</v>
      </c>
      <c r="O176" s="72"/>
      <c r="P176" s="201">
        <f t="shared" si="41"/>
        <v>0</v>
      </c>
      <c r="Q176" s="201">
        <v>0</v>
      </c>
      <c r="R176" s="201">
        <f t="shared" si="42"/>
        <v>0</v>
      </c>
      <c r="S176" s="201">
        <v>0</v>
      </c>
      <c r="T176" s="202">
        <f t="shared" si="4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156</v>
      </c>
      <c r="AT176" s="203" t="s">
        <v>152</v>
      </c>
      <c r="AU176" s="203" t="s">
        <v>76</v>
      </c>
      <c r="AY176" s="17" t="s">
        <v>151</v>
      </c>
      <c r="BE176" s="204">
        <f t="shared" si="44"/>
        <v>0</v>
      </c>
      <c r="BF176" s="204">
        <f t="shared" si="45"/>
        <v>0</v>
      </c>
      <c r="BG176" s="204">
        <f t="shared" si="46"/>
        <v>0</v>
      </c>
      <c r="BH176" s="204">
        <f t="shared" si="47"/>
        <v>0</v>
      </c>
      <c r="BI176" s="204">
        <f t="shared" si="48"/>
        <v>0</v>
      </c>
      <c r="BJ176" s="17" t="s">
        <v>156</v>
      </c>
      <c r="BK176" s="204">
        <f t="shared" si="49"/>
        <v>0</v>
      </c>
      <c r="BL176" s="17" t="s">
        <v>156</v>
      </c>
      <c r="BM176" s="203" t="s">
        <v>1320</v>
      </c>
    </row>
    <row r="177" spans="1:65" s="2" customFormat="1" ht="21.75" customHeight="1">
      <c r="A177" s="34"/>
      <c r="B177" s="35"/>
      <c r="C177" s="192" t="s">
        <v>426</v>
      </c>
      <c r="D177" s="192" t="s">
        <v>152</v>
      </c>
      <c r="E177" s="193" t="s">
        <v>1321</v>
      </c>
      <c r="F177" s="194" t="s">
        <v>1322</v>
      </c>
      <c r="G177" s="195" t="s">
        <v>562</v>
      </c>
      <c r="H177" s="196">
        <v>2</v>
      </c>
      <c r="I177" s="197"/>
      <c r="J177" s="198">
        <f t="shared" si="40"/>
        <v>0</v>
      </c>
      <c r="K177" s="194" t="s">
        <v>1155</v>
      </c>
      <c r="L177" s="39"/>
      <c r="M177" s="199" t="s">
        <v>1</v>
      </c>
      <c r="N177" s="200" t="s">
        <v>43</v>
      </c>
      <c r="O177" s="72"/>
      <c r="P177" s="201">
        <f t="shared" si="41"/>
        <v>0</v>
      </c>
      <c r="Q177" s="201">
        <v>0</v>
      </c>
      <c r="R177" s="201">
        <f t="shared" si="42"/>
        <v>0</v>
      </c>
      <c r="S177" s="201">
        <v>0</v>
      </c>
      <c r="T177" s="202">
        <f t="shared" si="4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156</v>
      </c>
      <c r="AT177" s="203" t="s">
        <v>152</v>
      </c>
      <c r="AU177" s="203" t="s">
        <v>76</v>
      </c>
      <c r="AY177" s="17" t="s">
        <v>151</v>
      </c>
      <c r="BE177" s="204">
        <f t="shared" si="44"/>
        <v>0</v>
      </c>
      <c r="BF177" s="204">
        <f t="shared" si="45"/>
        <v>0</v>
      </c>
      <c r="BG177" s="204">
        <f t="shared" si="46"/>
        <v>0</v>
      </c>
      <c r="BH177" s="204">
        <f t="shared" si="47"/>
        <v>0</v>
      </c>
      <c r="BI177" s="204">
        <f t="shared" si="48"/>
        <v>0</v>
      </c>
      <c r="BJ177" s="17" t="s">
        <v>156</v>
      </c>
      <c r="BK177" s="204">
        <f t="shared" si="49"/>
        <v>0</v>
      </c>
      <c r="BL177" s="17" t="s">
        <v>156</v>
      </c>
      <c r="BM177" s="203" t="s">
        <v>1323</v>
      </c>
    </row>
    <row r="178" spans="1:65" s="2" customFormat="1" ht="16.5" customHeight="1">
      <c r="A178" s="34"/>
      <c r="B178" s="35"/>
      <c r="C178" s="192" t="s">
        <v>436</v>
      </c>
      <c r="D178" s="192" t="s">
        <v>152</v>
      </c>
      <c r="E178" s="193" t="s">
        <v>1324</v>
      </c>
      <c r="F178" s="194" t="s">
        <v>1325</v>
      </c>
      <c r="G178" s="195" t="s">
        <v>562</v>
      </c>
      <c r="H178" s="196">
        <v>2</v>
      </c>
      <c r="I178" s="197"/>
      <c r="J178" s="198">
        <f t="shared" si="40"/>
        <v>0</v>
      </c>
      <c r="K178" s="194" t="s">
        <v>1155</v>
      </c>
      <c r="L178" s="39"/>
      <c r="M178" s="199" t="s">
        <v>1</v>
      </c>
      <c r="N178" s="200" t="s">
        <v>43</v>
      </c>
      <c r="O178" s="72"/>
      <c r="P178" s="201">
        <f t="shared" si="41"/>
        <v>0</v>
      </c>
      <c r="Q178" s="201">
        <v>0</v>
      </c>
      <c r="R178" s="201">
        <f t="shared" si="42"/>
        <v>0</v>
      </c>
      <c r="S178" s="201">
        <v>0</v>
      </c>
      <c r="T178" s="202">
        <f t="shared" si="4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156</v>
      </c>
      <c r="AT178" s="203" t="s">
        <v>152</v>
      </c>
      <c r="AU178" s="203" t="s">
        <v>76</v>
      </c>
      <c r="AY178" s="17" t="s">
        <v>151</v>
      </c>
      <c r="BE178" s="204">
        <f t="shared" si="44"/>
        <v>0</v>
      </c>
      <c r="BF178" s="204">
        <f t="shared" si="45"/>
        <v>0</v>
      </c>
      <c r="BG178" s="204">
        <f t="shared" si="46"/>
        <v>0</v>
      </c>
      <c r="BH178" s="204">
        <f t="shared" si="47"/>
        <v>0</v>
      </c>
      <c r="BI178" s="204">
        <f t="shared" si="48"/>
        <v>0</v>
      </c>
      <c r="BJ178" s="17" t="s">
        <v>156</v>
      </c>
      <c r="BK178" s="204">
        <f t="shared" si="49"/>
        <v>0</v>
      </c>
      <c r="BL178" s="17" t="s">
        <v>156</v>
      </c>
      <c r="BM178" s="203" t="s">
        <v>1326</v>
      </c>
    </row>
    <row r="179" spans="1:65" s="2" customFormat="1" ht="24.2" customHeight="1">
      <c r="A179" s="34"/>
      <c r="B179" s="35"/>
      <c r="C179" s="192" t="s">
        <v>441</v>
      </c>
      <c r="D179" s="192" t="s">
        <v>152</v>
      </c>
      <c r="E179" s="193" t="s">
        <v>1327</v>
      </c>
      <c r="F179" s="194" t="s">
        <v>1328</v>
      </c>
      <c r="G179" s="195" t="s">
        <v>562</v>
      </c>
      <c r="H179" s="196">
        <v>2</v>
      </c>
      <c r="I179" s="197"/>
      <c r="J179" s="198">
        <f t="shared" si="40"/>
        <v>0</v>
      </c>
      <c r="K179" s="194" t="s">
        <v>1155</v>
      </c>
      <c r="L179" s="39"/>
      <c r="M179" s="199" t="s">
        <v>1</v>
      </c>
      <c r="N179" s="200" t="s">
        <v>43</v>
      </c>
      <c r="O179" s="72"/>
      <c r="P179" s="201">
        <f t="shared" si="41"/>
        <v>0</v>
      </c>
      <c r="Q179" s="201">
        <v>0</v>
      </c>
      <c r="R179" s="201">
        <f t="shared" si="42"/>
        <v>0</v>
      </c>
      <c r="S179" s="201">
        <v>0</v>
      </c>
      <c r="T179" s="202">
        <f t="shared" si="4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156</v>
      </c>
      <c r="AT179" s="203" t="s">
        <v>152</v>
      </c>
      <c r="AU179" s="203" t="s">
        <v>76</v>
      </c>
      <c r="AY179" s="17" t="s">
        <v>151</v>
      </c>
      <c r="BE179" s="204">
        <f t="shared" si="44"/>
        <v>0</v>
      </c>
      <c r="BF179" s="204">
        <f t="shared" si="45"/>
        <v>0</v>
      </c>
      <c r="BG179" s="204">
        <f t="shared" si="46"/>
        <v>0</v>
      </c>
      <c r="BH179" s="204">
        <f t="shared" si="47"/>
        <v>0</v>
      </c>
      <c r="BI179" s="204">
        <f t="shared" si="48"/>
        <v>0</v>
      </c>
      <c r="BJ179" s="17" t="s">
        <v>156</v>
      </c>
      <c r="BK179" s="204">
        <f t="shared" si="49"/>
        <v>0</v>
      </c>
      <c r="BL179" s="17" t="s">
        <v>156</v>
      </c>
      <c r="BM179" s="203" t="s">
        <v>1329</v>
      </c>
    </row>
    <row r="180" spans="1:65" s="2" customFormat="1" ht="24.2" customHeight="1">
      <c r="A180" s="34"/>
      <c r="B180" s="35"/>
      <c r="C180" s="192" t="s">
        <v>446</v>
      </c>
      <c r="D180" s="192" t="s">
        <v>152</v>
      </c>
      <c r="E180" s="193" t="s">
        <v>1330</v>
      </c>
      <c r="F180" s="194" t="s">
        <v>1331</v>
      </c>
      <c r="G180" s="195" t="s">
        <v>553</v>
      </c>
      <c r="H180" s="196">
        <v>25</v>
      </c>
      <c r="I180" s="197"/>
      <c r="J180" s="198">
        <f t="shared" si="40"/>
        <v>0</v>
      </c>
      <c r="K180" s="194" t="s">
        <v>1155</v>
      </c>
      <c r="L180" s="39"/>
      <c r="M180" s="199" t="s">
        <v>1</v>
      </c>
      <c r="N180" s="200" t="s">
        <v>43</v>
      </c>
      <c r="O180" s="72"/>
      <c r="P180" s="201">
        <f t="shared" si="41"/>
        <v>0</v>
      </c>
      <c r="Q180" s="201">
        <v>0</v>
      </c>
      <c r="R180" s="201">
        <f t="shared" si="42"/>
        <v>0</v>
      </c>
      <c r="S180" s="201">
        <v>0</v>
      </c>
      <c r="T180" s="202">
        <f t="shared" si="4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156</v>
      </c>
      <c r="AT180" s="203" t="s">
        <v>152</v>
      </c>
      <c r="AU180" s="203" t="s">
        <v>76</v>
      </c>
      <c r="AY180" s="17" t="s">
        <v>151</v>
      </c>
      <c r="BE180" s="204">
        <f t="shared" si="44"/>
        <v>0</v>
      </c>
      <c r="BF180" s="204">
        <f t="shared" si="45"/>
        <v>0</v>
      </c>
      <c r="BG180" s="204">
        <f t="shared" si="46"/>
        <v>0</v>
      </c>
      <c r="BH180" s="204">
        <f t="shared" si="47"/>
        <v>0</v>
      </c>
      <c r="BI180" s="204">
        <f t="shared" si="48"/>
        <v>0</v>
      </c>
      <c r="BJ180" s="17" t="s">
        <v>156</v>
      </c>
      <c r="BK180" s="204">
        <f t="shared" si="49"/>
        <v>0</v>
      </c>
      <c r="BL180" s="17" t="s">
        <v>156</v>
      </c>
      <c r="BM180" s="203" t="s">
        <v>1332</v>
      </c>
    </row>
    <row r="181" spans="1:65" s="2" customFormat="1" ht="24.2" customHeight="1">
      <c r="A181" s="34"/>
      <c r="B181" s="35"/>
      <c r="C181" s="192" t="s">
        <v>450</v>
      </c>
      <c r="D181" s="192" t="s">
        <v>152</v>
      </c>
      <c r="E181" s="193" t="s">
        <v>1333</v>
      </c>
      <c r="F181" s="194" t="s">
        <v>1334</v>
      </c>
      <c r="G181" s="195" t="s">
        <v>582</v>
      </c>
      <c r="H181" s="196">
        <v>50</v>
      </c>
      <c r="I181" s="197"/>
      <c r="J181" s="198">
        <f t="shared" si="40"/>
        <v>0</v>
      </c>
      <c r="K181" s="194" t="s">
        <v>1155</v>
      </c>
      <c r="L181" s="39"/>
      <c r="M181" s="199" t="s">
        <v>1</v>
      </c>
      <c r="N181" s="200" t="s">
        <v>43</v>
      </c>
      <c r="O181" s="72"/>
      <c r="P181" s="201">
        <f t="shared" si="41"/>
        <v>0</v>
      </c>
      <c r="Q181" s="201">
        <v>0</v>
      </c>
      <c r="R181" s="201">
        <f t="shared" si="42"/>
        <v>0</v>
      </c>
      <c r="S181" s="201">
        <v>0</v>
      </c>
      <c r="T181" s="202">
        <f t="shared" si="4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156</v>
      </c>
      <c r="AT181" s="203" t="s">
        <v>152</v>
      </c>
      <c r="AU181" s="203" t="s">
        <v>76</v>
      </c>
      <c r="AY181" s="17" t="s">
        <v>151</v>
      </c>
      <c r="BE181" s="204">
        <f t="shared" si="44"/>
        <v>0</v>
      </c>
      <c r="BF181" s="204">
        <f t="shared" si="45"/>
        <v>0</v>
      </c>
      <c r="BG181" s="204">
        <f t="shared" si="46"/>
        <v>0</v>
      </c>
      <c r="BH181" s="204">
        <f t="shared" si="47"/>
        <v>0</v>
      </c>
      <c r="BI181" s="204">
        <f t="shared" si="48"/>
        <v>0</v>
      </c>
      <c r="BJ181" s="17" t="s">
        <v>156</v>
      </c>
      <c r="BK181" s="204">
        <f t="shared" si="49"/>
        <v>0</v>
      </c>
      <c r="BL181" s="17" t="s">
        <v>156</v>
      </c>
      <c r="BM181" s="203" t="s">
        <v>1335</v>
      </c>
    </row>
    <row r="182" spans="1:65" s="2" customFormat="1" ht="24.2" customHeight="1">
      <c r="A182" s="34"/>
      <c r="B182" s="35"/>
      <c r="C182" s="192" t="s">
        <v>456</v>
      </c>
      <c r="D182" s="192" t="s">
        <v>152</v>
      </c>
      <c r="E182" s="193" t="s">
        <v>1336</v>
      </c>
      <c r="F182" s="194" t="s">
        <v>1337</v>
      </c>
      <c r="G182" s="195" t="s">
        <v>155</v>
      </c>
      <c r="H182" s="196">
        <v>45</v>
      </c>
      <c r="I182" s="197"/>
      <c r="J182" s="198">
        <f t="shared" si="40"/>
        <v>0</v>
      </c>
      <c r="K182" s="194" t="s">
        <v>1155</v>
      </c>
      <c r="L182" s="39"/>
      <c r="M182" s="199" t="s">
        <v>1</v>
      </c>
      <c r="N182" s="200" t="s">
        <v>43</v>
      </c>
      <c r="O182" s="72"/>
      <c r="P182" s="201">
        <f t="shared" si="41"/>
        <v>0</v>
      </c>
      <c r="Q182" s="201">
        <v>0</v>
      </c>
      <c r="R182" s="201">
        <f t="shared" si="42"/>
        <v>0</v>
      </c>
      <c r="S182" s="201">
        <v>0</v>
      </c>
      <c r="T182" s="202">
        <f t="shared" si="4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156</v>
      </c>
      <c r="AT182" s="203" t="s">
        <v>152</v>
      </c>
      <c r="AU182" s="203" t="s">
        <v>76</v>
      </c>
      <c r="AY182" s="17" t="s">
        <v>151</v>
      </c>
      <c r="BE182" s="204">
        <f t="shared" si="44"/>
        <v>0</v>
      </c>
      <c r="BF182" s="204">
        <f t="shared" si="45"/>
        <v>0</v>
      </c>
      <c r="BG182" s="204">
        <f t="shared" si="46"/>
        <v>0</v>
      </c>
      <c r="BH182" s="204">
        <f t="shared" si="47"/>
        <v>0</v>
      </c>
      <c r="BI182" s="204">
        <f t="shared" si="48"/>
        <v>0</v>
      </c>
      <c r="BJ182" s="17" t="s">
        <v>156</v>
      </c>
      <c r="BK182" s="204">
        <f t="shared" si="49"/>
        <v>0</v>
      </c>
      <c r="BL182" s="17" t="s">
        <v>156</v>
      </c>
      <c r="BM182" s="203" t="s">
        <v>1338</v>
      </c>
    </row>
    <row r="183" spans="1:65" s="2" customFormat="1" ht="16.5" customHeight="1">
      <c r="A183" s="34"/>
      <c r="B183" s="35"/>
      <c r="C183" s="192" t="s">
        <v>460</v>
      </c>
      <c r="D183" s="192" t="s">
        <v>152</v>
      </c>
      <c r="E183" s="193" t="s">
        <v>1339</v>
      </c>
      <c r="F183" s="194" t="s">
        <v>1340</v>
      </c>
      <c r="G183" s="195" t="s">
        <v>155</v>
      </c>
      <c r="H183" s="196">
        <v>45</v>
      </c>
      <c r="I183" s="197"/>
      <c r="J183" s="198">
        <f t="shared" si="40"/>
        <v>0</v>
      </c>
      <c r="K183" s="194" t="s">
        <v>1155</v>
      </c>
      <c r="L183" s="39"/>
      <c r="M183" s="199" t="s">
        <v>1</v>
      </c>
      <c r="N183" s="200" t="s">
        <v>43</v>
      </c>
      <c r="O183" s="72"/>
      <c r="P183" s="201">
        <f t="shared" si="41"/>
        <v>0</v>
      </c>
      <c r="Q183" s="201">
        <v>0</v>
      </c>
      <c r="R183" s="201">
        <f t="shared" si="42"/>
        <v>0</v>
      </c>
      <c r="S183" s="201">
        <v>0</v>
      </c>
      <c r="T183" s="202">
        <f t="shared" si="4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156</v>
      </c>
      <c r="AT183" s="203" t="s">
        <v>152</v>
      </c>
      <c r="AU183" s="203" t="s">
        <v>76</v>
      </c>
      <c r="AY183" s="17" t="s">
        <v>151</v>
      </c>
      <c r="BE183" s="204">
        <f t="shared" si="44"/>
        <v>0</v>
      </c>
      <c r="BF183" s="204">
        <f t="shared" si="45"/>
        <v>0</v>
      </c>
      <c r="BG183" s="204">
        <f t="shared" si="46"/>
        <v>0</v>
      </c>
      <c r="BH183" s="204">
        <f t="shared" si="47"/>
        <v>0</v>
      </c>
      <c r="BI183" s="204">
        <f t="shared" si="48"/>
        <v>0</v>
      </c>
      <c r="BJ183" s="17" t="s">
        <v>156</v>
      </c>
      <c r="BK183" s="204">
        <f t="shared" si="49"/>
        <v>0</v>
      </c>
      <c r="BL183" s="17" t="s">
        <v>156</v>
      </c>
      <c r="BM183" s="203" t="s">
        <v>1341</v>
      </c>
    </row>
    <row r="184" spans="1:65" s="2" customFormat="1" ht="24.2" customHeight="1">
      <c r="A184" s="34"/>
      <c r="B184" s="35"/>
      <c r="C184" s="192" t="s">
        <v>465</v>
      </c>
      <c r="D184" s="192" t="s">
        <v>152</v>
      </c>
      <c r="E184" s="193" t="s">
        <v>1342</v>
      </c>
      <c r="F184" s="194" t="s">
        <v>1343</v>
      </c>
      <c r="G184" s="195" t="s">
        <v>217</v>
      </c>
      <c r="H184" s="196">
        <v>100</v>
      </c>
      <c r="I184" s="197"/>
      <c r="J184" s="198">
        <f t="shared" si="40"/>
        <v>0</v>
      </c>
      <c r="K184" s="194" t="s">
        <v>1155</v>
      </c>
      <c r="L184" s="39"/>
      <c r="M184" s="199" t="s">
        <v>1</v>
      </c>
      <c r="N184" s="200" t="s">
        <v>43</v>
      </c>
      <c r="O184" s="72"/>
      <c r="P184" s="201">
        <f t="shared" si="41"/>
        <v>0</v>
      </c>
      <c r="Q184" s="201">
        <v>0</v>
      </c>
      <c r="R184" s="201">
        <f t="shared" si="42"/>
        <v>0</v>
      </c>
      <c r="S184" s="201">
        <v>0</v>
      </c>
      <c r="T184" s="202">
        <f t="shared" si="4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3" t="s">
        <v>156</v>
      </c>
      <c r="AT184" s="203" t="s">
        <v>152</v>
      </c>
      <c r="AU184" s="203" t="s">
        <v>76</v>
      </c>
      <c r="AY184" s="17" t="s">
        <v>151</v>
      </c>
      <c r="BE184" s="204">
        <f t="shared" si="44"/>
        <v>0</v>
      </c>
      <c r="BF184" s="204">
        <f t="shared" si="45"/>
        <v>0</v>
      </c>
      <c r="BG184" s="204">
        <f t="shared" si="46"/>
        <v>0</v>
      </c>
      <c r="BH184" s="204">
        <f t="shared" si="47"/>
        <v>0</v>
      </c>
      <c r="BI184" s="204">
        <f t="shared" si="48"/>
        <v>0</v>
      </c>
      <c r="BJ184" s="17" t="s">
        <v>156</v>
      </c>
      <c r="BK184" s="204">
        <f t="shared" si="49"/>
        <v>0</v>
      </c>
      <c r="BL184" s="17" t="s">
        <v>156</v>
      </c>
      <c r="BM184" s="203" t="s">
        <v>1344</v>
      </c>
    </row>
    <row r="185" spans="1:65" s="2" customFormat="1" ht="16.5" customHeight="1">
      <c r="A185" s="34"/>
      <c r="B185" s="35"/>
      <c r="C185" s="192" t="s">
        <v>469</v>
      </c>
      <c r="D185" s="192" t="s">
        <v>152</v>
      </c>
      <c r="E185" s="193" t="s">
        <v>1345</v>
      </c>
      <c r="F185" s="194" t="s">
        <v>1346</v>
      </c>
      <c r="G185" s="195" t="s">
        <v>217</v>
      </c>
      <c r="H185" s="196">
        <v>100</v>
      </c>
      <c r="I185" s="197"/>
      <c r="J185" s="198">
        <f t="shared" si="40"/>
        <v>0</v>
      </c>
      <c r="K185" s="194" t="s">
        <v>1155</v>
      </c>
      <c r="L185" s="39"/>
      <c r="M185" s="199" t="s">
        <v>1</v>
      </c>
      <c r="N185" s="200" t="s">
        <v>43</v>
      </c>
      <c r="O185" s="72"/>
      <c r="P185" s="201">
        <f t="shared" si="41"/>
        <v>0</v>
      </c>
      <c r="Q185" s="201">
        <v>0</v>
      </c>
      <c r="R185" s="201">
        <f t="shared" si="42"/>
        <v>0</v>
      </c>
      <c r="S185" s="201">
        <v>0</v>
      </c>
      <c r="T185" s="202">
        <f t="shared" si="4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156</v>
      </c>
      <c r="AT185" s="203" t="s">
        <v>152</v>
      </c>
      <c r="AU185" s="203" t="s">
        <v>76</v>
      </c>
      <c r="AY185" s="17" t="s">
        <v>151</v>
      </c>
      <c r="BE185" s="204">
        <f t="shared" si="44"/>
        <v>0</v>
      </c>
      <c r="BF185" s="204">
        <f t="shared" si="45"/>
        <v>0</v>
      </c>
      <c r="BG185" s="204">
        <f t="shared" si="46"/>
        <v>0</v>
      </c>
      <c r="BH185" s="204">
        <f t="shared" si="47"/>
        <v>0</v>
      </c>
      <c r="BI185" s="204">
        <f t="shared" si="48"/>
        <v>0</v>
      </c>
      <c r="BJ185" s="17" t="s">
        <v>156</v>
      </c>
      <c r="BK185" s="204">
        <f t="shared" si="49"/>
        <v>0</v>
      </c>
      <c r="BL185" s="17" t="s">
        <v>156</v>
      </c>
      <c r="BM185" s="203" t="s">
        <v>1347</v>
      </c>
    </row>
    <row r="186" spans="1:65" s="2" customFormat="1" ht="24.2" customHeight="1">
      <c r="A186" s="34"/>
      <c r="B186" s="35"/>
      <c r="C186" s="192" t="s">
        <v>474</v>
      </c>
      <c r="D186" s="192" t="s">
        <v>152</v>
      </c>
      <c r="E186" s="193" t="s">
        <v>1348</v>
      </c>
      <c r="F186" s="194" t="s">
        <v>1349</v>
      </c>
      <c r="G186" s="195" t="s">
        <v>562</v>
      </c>
      <c r="H186" s="196">
        <v>2</v>
      </c>
      <c r="I186" s="197"/>
      <c r="J186" s="198">
        <f t="shared" si="40"/>
        <v>0</v>
      </c>
      <c r="K186" s="194" t="s">
        <v>1155</v>
      </c>
      <c r="L186" s="39"/>
      <c r="M186" s="199" t="s">
        <v>1</v>
      </c>
      <c r="N186" s="200" t="s">
        <v>43</v>
      </c>
      <c r="O186" s="72"/>
      <c r="P186" s="201">
        <f t="shared" si="41"/>
        <v>0</v>
      </c>
      <c r="Q186" s="201">
        <v>0</v>
      </c>
      <c r="R186" s="201">
        <f t="shared" si="42"/>
        <v>0</v>
      </c>
      <c r="S186" s="201">
        <v>0</v>
      </c>
      <c r="T186" s="202">
        <f t="shared" si="4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156</v>
      </c>
      <c r="AT186" s="203" t="s">
        <v>152</v>
      </c>
      <c r="AU186" s="203" t="s">
        <v>76</v>
      </c>
      <c r="AY186" s="17" t="s">
        <v>151</v>
      </c>
      <c r="BE186" s="204">
        <f t="shared" si="44"/>
        <v>0</v>
      </c>
      <c r="BF186" s="204">
        <f t="shared" si="45"/>
        <v>0</v>
      </c>
      <c r="BG186" s="204">
        <f t="shared" si="46"/>
        <v>0</v>
      </c>
      <c r="BH186" s="204">
        <f t="shared" si="47"/>
        <v>0</v>
      </c>
      <c r="BI186" s="204">
        <f t="shared" si="48"/>
        <v>0</v>
      </c>
      <c r="BJ186" s="17" t="s">
        <v>156</v>
      </c>
      <c r="BK186" s="204">
        <f t="shared" si="49"/>
        <v>0</v>
      </c>
      <c r="BL186" s="17" t="s">
        <v>156</v>
      </c>
      <c r="BM186" s="203" t="s">
        <v>735</v>
      </c>
    </row>
    <row r="187" spans="1:65" s="2" customFormat="1" ht="24.2" customHeight="1">
      <c r="A187" s="34"/>
      <c r="B187" s="35"/>
      <c r="C187" s="192" t="s">
        <v>478</v>
      </c>
      <c r="D187" s="192" t="s">
        <v>152</v>
      </c>
      <c r="E187" s="193" t="s">
        <v>1350</v>
      </c>
      <c r="F187" s="194" t="s">
        <v>1351</v>
      </c>
      <c r="G187" s="195" t="s">
        <v>217</v>
      </c>
      <c r="H187" s="196">
        <v>10</v>
      </c>
      <c r="I187" s="197"/>
      <c r="J187" s="198">
        <f t="shared" si="40"/>
        <v>0</v>
      </c>
      <c r="K187" s="194" t="s">
        <v>1155</v>
      </c>
      <c r="L187" s="39"/>
      <c r="M187" s="199" t="s">
        <v>1</v>
      </c>
      <c r="N187" s="200" t="s">
        <v>43</v>
      </c>
      <c r="O187" s="72"/>
      <c r="P187" s="201">
        <f t="shared" si="41"/>
        <v>0</v>
      </c>
      <c r="Q187" s="201">
        <v>0</v>
      </c>
      <c r="R187" s="201">
        <f t="shared" si="42"/>
        <v>0</v>
      </c>
      <c r="S187" s="201">
        <v>0</v>
      </c>
      <c r="T187" s="202">
        <f t="shared" si="4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156</v>
      </c>
      <c r="AT187" s="203" t="s">
        <v>152</v>
      </c>
      <c r="AU187" s="203" t="s">
        <v>76</v>
      </c>
      <c r="AY187" s="17" t="s">
        <v>151</v>
      </c>
      <c r="BE187" s="204">
        <f t="shared" si="44"/>
        <v>0</v>
      </c>
      <c r="BF187" s="204">
        <f t="shared" si="45"/>
        <v>0</v>
      </c>
      <c r="BG187" s="204">
        <f t="shared" si="46"/>
        <v>0</v>
      </c>
      <c r="BH187" s="204">
        <f t="shared" si="47"/>
        <v>0</v>
      </c>
      <c r="BI187" s="204">
        <f t="shared" si="48"/>
        <v>0</v>
      </c>
      <c r="BJ187" s="17" t="s">
        <v>156</v>
      </c>
      <c r="BK187" s="204">
        <f t="shared" si="49"/>
        <v>0</v>
      </c>
      <c r="BL187" s="17" t="s">
        <v>156</v>
      </c>
      <c r="BM187" s="203" t="s">
        <v>1352</v>
      </c>
    </row>
    <row r="188" spans="1:65" s="2" customFormat="1" ht="21.75" customHeight="1">
      <c r="A188" s="34"/>
      <c r="B188" s="35"/>
      <c r="C188" s="192" t="s">
        <v>484</v>
      </c>
      <c r="D188" s="192" t="s">
        <v>152</v>
      </c>
      <c r="E188" s="193" t="s">
        <v>1353</v>
      </c>
      <c r="F188" s="194" t="s">
        <v>1354</v>
      </c>
      <c r="G188" s="195" t="s">
        <v>562</v>
      </c>
      <c r="H188" s="196">
        <v>2</v>
      </c>
      <c r="I188" s="197"/>
      <c r="J188" s="198">
        <f t="shared" si="40"/>
        <v>0</v>
      </c>
      <c r="K188" s="194" t="s">
        <v>1155</v>
      </c>
      <c r="L188" s="39"/>
      <c r="M188" s="199" t="s">
        <v>1</v>
      </c>
      <c r="N188" s="200" t="s">
        <v>43</v>
      </c>
      <c r="O188" s="72"/>
      <c r="P188" s="201">
        <f t="shared" si="41"/>
        <v>0</v>
      </c>
      <c r="Q188" s="201">
        <v>0</v>
      </c>
      <c r="R188" s="201">
        <f t="shared" si="42"/>
        <v>0</v>
      </c>
      <c r="S188" s="201">
        <v>0</v>
      </c>
      <c r="T188" s="202">
        <f t="shared" si="4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156</v>
      </c>
      <c r="AT188" s="203" t="s">
        <v>152</v>
      </c>
      <c r="AU188" s="203" t="s">
        <v>76</v>
      </c>
      <c r="AY188" s="17" t="s">
        <v>151</v>
      </c>
      <c r="BE188" s="204">
        <f t="shared" si="44"/>
        <v>0</v>
      </c>
      <c r="BF188" s="204">
        <f t="shared" si="45"/>
        <v>0</v>
      </c>
      <c r="BG188" s="204">
        <f t="shared" si="46"/>
        <v>0</v>
      </c>
      <c r="BH188" s="204">
        <f t="shared" si="47"/>
        <v>0</v>
      </c>
      <c r="BI188" s="204">
        <f t="shared" si="48"/>
        <v>0</v>
      </c>
      <c r="BJ188" s="17" t="s">
        <v>156</v>
      </c>
      <c r="BK188" s="204">
        <f t="shared" si="49"/>
        <v>0</v>
      </c>
      <c r="BL188" s="17" t="s">
        <v>156</v>
      </c>
      <c r="BM188" s="203" t="s">
        <v>1355</v>
      </c>
    </row>
    <row r="189" spans="1:65" s="2" customFormat="1" ht="33" customHeight="1">
      <c r="A189" s="34"/>
      <c r="B189" s="35"/>
      <c r="C189" s="192" t="s">
        <v>488</v>
      </c>
      <c r="D189" s="192" t="s">
        <v>152</v>
      </c>
      <c r="E189" s="193" t="s">
        <v>1193</v>
      </c>
      <c r="F189" s="194" t="s">
        <v>1194</v>
      </c>
      <c r="G189" s="195" t="s">
        <v>562</v>
      </c>
      <c r="H189" s="196">
        <v>4</v>
      </c>
      <c r="I189" s="197"/>
      <c r="J189" s="198">
        <f t="shared" si="40"/>
        <v>0</v>
      </c>
      <c r="K189" s="194" t="s">
        <v>1128</v>
      </c>
      <c r="L189" s="39"/>
      <c r="M189" s="199" t="s">
        <v>1</v>
      </c>
      <c r="N189" s="200" t="s">
        <v>43</v>
      </c>
      <c r="O189" s="72"/>
      <c r="P189" s="201">
        <f t="shared" si="41"/>
        <v>0</v>
      </c>
      <c r="Q189" s="201">
        <v>0</v>
      </c>
      <c r="R189" s="201">
        <f t="shared" si="42"/>
        <v>0</v>
      </c>
      <c r="S189" s="201">
        <v>0</v>
      </c>
      <c r="T189" s="202">
        <f t="shared" si="4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156</v>
      </c>
      <c r="AT189" s="203" t="s">
        <v>152</v>
      </c>
      <c r="AU189" s="203" t="s">
        <v>76</v>
      </c>
      <c r="AY189" s="17" t="s">
        <v>151</v>
      </c>
      <c r="BE189" s="204">
        <f t="shared" si="44"/>
        <v>0</v>
      </c>
      <c r="BF189" s="204">
        <f t="shared" si="45"/>
        <v>0</v>
      </c>
      <c r="BG189" s="204">
        <f t="shared" si="46"/>
        <v>0</v>
      </c>
      <c r="BH189" s="204">
        <f t="shared" si="47"/>
        <v>0</v>
      </c>
      <c r="BI189" s="204">
        <f t="shared" si="48"/>
        <v>0</v>
      </c>
      <c r="BJ189" s="17" t="s">
        <v>156</v>
      </c>
      <c r="BK189" s="204">
        <f t="shared" si="49"/>
        <v>0</v>
      </c>
      <c r="BL189" s="17" t="s">
        <v>156</v>
      </c>
      <c r="BM189" s="203" t="s">
        <v>1356</v>
      </c>
    </row>
    <row r="190" spans="1:65" s="2" customFormat="1" ht="24.2" customHeight="1">
      <c r="A190" s="34"/>
      <c r="B190" s="35"/>
      <c r="C190" s="192" t="s">
        <v>492</v>
      </c>
      <c r="D190" s="192" t="s">
        <v>152</v>
      </c>
      <c r="E190" s="193" t="s">
        <v>1357</v>
      </c>
      <c r="F190" s="194" t="s">
        <v>1358</v>
      </c>
      <c r="G190" s="195" t="s">
        <v>338</v>
      </c>
      <c r="H190" s="196">
        <v>1</v>
      </c>
      <c r="I190" s="197"/>
      <c r="J190" s="198">
        <f t="shared" si="40"/>
        <v>0</v>
      </c>
      <c r="K190" s="194" t="s">
        <v>1155</v>
      </c>
      <c r="L190" s="39"/>
      <c r="M190" s="199" t="s">
        <v>1</v>
      </c>
      <c r="N190" s="200" t="s">
        <v>43</v>
      </c>
      <c r="O190" s="72"/>
      <c r="P190" s="201">
        <f t="shared" si="41"/>
        <v>0</v>
      </c>
      <c r="Q190" s="201">
        <v>0</v>
      </c>
      <c r="R190" s="201">
        <f t="shared" si="42"/>
        <v>0</v>
      </c>
      <c r="S190" s="201">
        <v>0</v>
      </c>
      <c r="T190" s="202">
        <f t="shared" si="4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3" t="s">
        <v>156</v>
      </c>
      <c r="AT190" s="203" t="s">
        <v>152</v>
      </c>
      <c r="AU190" s="203" t="s">
        <v>76</v>
      </c>
      <c r="AY190" s="17" t="s">
        <v>151</v>
      </c>
      <c r="BE190" s="204">
        <f t="shared" si="44"/>
        <v>0</v>
      </c>
      <c r="BF190" s="204">
        <f t="shared" si="45"/>
        <v>0</v>
      </c>
      <c r="BG190" s="204">
        <f t="shared" si="46"/>
        <v>0</v>
      </c>
      <c r="BH190" s="204">
        <f t="shared" si="47"/>
        <v>0</v>
      </c>
      <c r="BI190" s="204">
        <f t="shared" si="48"/>
        <v>0</v>
      </c>
      <c r="BJ190" s="17" t="s">
        <v>156</v>
      </c>
      <c r="BK190" s="204">
        <f t="shared" si="49"/>
        <v>0</v>
      </c>
      <c r="BL190" s="17" t="s">
        <v>156</v>
      </c>
      <c r="BM190" s="203" t="s">
        <v>1359</v>
      </c>
    </row>
    <row r="191" spans="1:65" s="2" customFormat="1" ht="87.75">
      <c r="A191" s="34"/>
      <c r="B191" s="35"/>
      <c r="C191" s="36"/>
      <c r="D191" s="207" t="s">
        <v>544</v>
      </c>
      <c r="E191" s="36"/>
      <c r="F191" s="244" t="s">
        <v>1360</v>
      </c>
      <c r="G191" s="36"/>
      <c r="H191" s="36"/>
      <c r="I191" s="245"/>
      <c r="J191" s="36"/>
      <c r="K191" s="36"/>
      <c r="L191" s="39"/>
      <c r="M191" s="246"/>
      <c r="N191" s="247"/>
      <c r="O191" s="72"/>
      <c r="P191" s="72"/>
      <c r="Q191" s="72"/>
      <c r="R191" s="72"/>
      <c r="S191" s="72"/>
      <c r="T191" s="73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544</v>
      </c>
      <c r="AU191" s="17" t="s">
        <v>76</v>
      </c>
    </row>
    <row r="192" spans="1:65" s="2" customFormat="1" ht="33" customHeight="1">
      <c r="A192" s="34"/>
      <c r="B192" s="35"/>
      <c r="C192" s="192" t="s">
        <v>496</v>
      </c>
      <c r="D192" s="192" t="s">
        <v>152</v>
      </c>
      <c r="E192" s="193" t="s">
        <v>1197</v>
      </c>
      <c r="F192" s="194" t="s">
        <v>1198</v>
      </c>
      <c r="G192" s="195" t="s">
        <v>562</v>
      </c>
      <c r="H192" s="196">
        <v>1</v>
      </c>
      <c r="I192" s="197"/>
      <c r="J192" s="198">
        <f>ROUND(I192*H192,2)</f>
        <v>0</v>
      </c>
      <c r="K192" s="194" t="s">
        <v>1155</v>
      </c>
      <c r="L192" s="39"/>
      <c r="M192" s="199" t="s">
        <v>1</v>
      </c>
      <c r="N192" s="200" t="s">
        <v>43</v>
      </c>
      <c r="O192" s="7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156</v>
      </c>
      <c r="AT192" s="203" t="s">
        <v>152</v>
      </c>
      <c r="AU192" s="203" t="s">
        <v>76</v>
      </c>
      <c r="AY192" s="17" t="s">
        <v>151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156</v>
      </c>
      <c r="BK192" s="204">
        <f>ROUND(I192*H192,2)</f>
        <v>0</v>
      </c>
      <c r="BL192" s="17" t="s">
        <v>156</v>
      </c>
      <c r="BM192" s="203" t="s">
        <v>1361</v>
      </c>
    </row>
    <row r="193" spans="1:65" s="2" customFormat="1" ht="16.5" customHeight="1">
      <c r="A193" s="34"/>
      <c r="B193" s="35"/>
      <c r="C193" s="192" t="s">
        <v>500</v>
      </c>
      <c r="D193" s="192" t="s">
        <v>152</v>
      </c>
      <c r="E193" s="193" t="s">
        <v>1362</v>
      </c>
      <c r="F193" s="194" t="s">
        <v>1363</v>
      </c>
      <c r="G193" s="195" t="s">
        <v>999</v>
      </c>
      <c r="H193" s="196">
        <v>0.3</v>
      </c>
      <c r="I193" s="197"/>
      <c r="J193" s="198">
        <f>ROUND(I193*H193,2)</f>
        <v>0</v>
      </c>
      <c r="K193" s="194" t="s">
        <v>718</v>
      </c>
      <c r="L193" s="39"/>
      <c r="M193" s="199" t="s">
        <v>1</v>
      </c>
      <c r="N193" s="200" t="s">
        <v>43</v>
      </c>
      <c r="O193" s="72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156</v>
      </c>
      <c r="AT193" s="203" t="s">
        <v>152</v>
      </c>
      <c r="AU193" s="203" t="s">
        <v>76</v>
      </c>
      <c r="AY193" s="17" t="s">
        <v>151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156</v>
      </c>
      <c r="BK193" s="204">
        <f>ROUND(I193*H193,2)</f>
        <v>0</v>
      </c>
      <c r="BL193" s="17" t="s">
        <v>156</v>
      </c>
      <c r="BM193" s="203" t="s">
        <v>1364</v>
      </c>
    </row>
    <row r="194" spans="1:65" s="2" customFormat="1" ht="21.75" customHeight="1">
      <c r="A194" s="34"/>
      <c r="B194" s="35"/>
      <c r="C194" s="192" t="s">
        <v>504</v>
      </c>
      <c r="D194" s="192" t="s">
        <v>152</v>
      </c>
      <c r="E194" s="193" t="s">
        <v>1199</v>
      </c>
      <c r="F194" s="194" t="s">
        <v>1200</v>
      </c>
      <c r="G194" s="195" t="s">
        <v>1084</v>
      </c>
      <c r="H194" s="196">
        <v>16</v>
      </c>
      <c r="I194" s="197"/>
      <c r="J194" s="198">
        <f>ROUND(I194*H194,2)</f>
        <v>0</v>
      </c>
      <c r="K194" s="194" t="s">
        <v>718</v>
      </c>
      <c r="L194" s="39"/>
      <c r="M194" s="199" t="s">
        <v>1</v>
      </c>
      <c r="N194" s="200" t="s">
        <v>43</v>
      </c>
      <c r="O194" s="7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3" t="s">
        <v>156</v>
      </c>
      <c r="AT194" s="203" t="s">
        <v>152</v>
      </c>
      <c r="AU194" s="203" t="s">
        <v>76</v>
      </c>
      <c r="AY194" s="17" t="s">
        <v>151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7" t="s">
        <v>156</v>
      </c>
      <c r="BK194" s="204">
        <f>ROUND(I194*H194,2)</f>
        <v>0</v>
      </c>
      <c r="BL194" s="17" t="s">
        <v>156</v>
      </c>
      <c r="BM194" s="203" t="s">
        <v>1365</v>
      </c>
    </row>
    <row r="195" spans="1:65" s="2" customFormat="1" ht="16.5" customHeight="1">
      <c r="A195" s="34"/>
      <c r="B195" s="35"/>
      <c r="C195" s="192" t="s">
        <v>508</v>
      </c>
      <c r="D195" s="192" t="s">
        <v>152</v>
      </c>
      <c r="E195" s="193" t="s">
        <v>1201</v>
      </c>
      <c r="F195" s="194" t="s">
        <v>1202</v>
      </c>
      <c r="G195" s="195" t="s">
        <v>1084</v>
      </c>
      <c r="H195" s="196">
        <v>48</v>
      </c>
      <c r="I195" s="197"/>
      <c r="J195" s="198">
        <f>ROUND(I195*H195,2)</f>
        <v>0</v>
      </c>
      <c r="K195" s="194" t="s">
        <v>718</v>
      </c>
      <c r="L195" s="39"/>
      <c r="M195" s="199" t="s">
        <v>1</v>
      </c>
      <c r="N195" s="200" t="s">
        <v>43</v>
      </c>
      <c r="O195" s="72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3" t="s">
        <v>156</v>
      </c>
      <c r="AT195" s="203" t="s">
        <v>152</v>
      </c>
      <c r="AU195" s="203" t="s">
        <v>76</v>
      </c>
      <c r="AY195" s="17" t="s">
        <v>151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7" t="s">
        <v>156</v>
      </c>
      <c r="BK195" s="204">
        <f>ROUND(I195*H195,2)</f>
        <v>0</v>
      </c>
      <c r="BL195" s="17" t="s">
        <v>156</v>
      </c>
      <c r="BM195" s="203" t="s">
        <v>1366</v>
      </c>
    </row>
    <row r="196" spans="1:65" s="2" customFormat="1" ht="16.5" customHeight="1">
      <c r="A196" s="34"/>
      <c r="B196" s="35"/>
      <c r="C196" s="192" t="s">
        <v>514</v>
      </c>
      <c r="D196" s="192" t="s">
        <v>152</v>
      </c>
      <c r="E196" s="193" t="s">
        <v>1367</v>
      </c>
      <c r="F196" s="194" t="s">
        <v>1368</v>
      </c>
      <c r="G196" s="195" t="s">
        <v>999</v>
      </c>
      <c r="H196" s="196">
        <v>0.3</v>
      </c>
      <c r="I196" s="197"/>
      <c r="J196" s="198">
        <f>ROUND(I196*H196,2)</f>
        <v>0</v>
      </c>
      <c r="K196" s="194" t="s">
        <v>718</v>
      </c>
      <c r="L196" s="39"/>
      <c r="M196" s="239" t="s">
        <v>1</v>
      </c>
      <c r="N196" s="240" t="s">
        <v>43</v>
      </c>
      <c r="O196" s="241"/>
      <c r="P196" s="242">
        <f>O196*H196</f>
        <v>0</v>
      </c>
      <c r="Q196" s="242">
        <v>0</v>
      </c>
      <c r="R196" s="242">
        <f>Q196*H196</f>
        <v>0</v>
      </c>
      <c r="S196" s="242">
        <v>0</v>
      </c>
      <c r="T196" s="24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156</v>
      </c>
      <c r="AT196" s="203" t="s">
        <v>152</v>
      </c>
      <c r="AU196" s="203" t="s">
        <v>76</v>
      </c>
      <c r="AY196" s="17" t="s">
        <v>151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156</v>
      </c>
      <c r="BK196" s="204">
        <f>ROUND(I196*H196,2)</f>
        <v>0</v>
      </c>
      <c r="BL196" s="17" t="s">
        <v>156</v>
      </c>
      <c r="BM196" s="203" t="s">
        <v>1369</v>
      </c>
    </row>
    <row r="197" spans="1:65" s="2" customFormat="1" ht="6.95" customHeight="1">
      <c r="A197" s="34"/>
      <c r="B197" s="55"/>
      <c r="C197" s="56"/>
      <c r="D197" s="56"/>
      <c r="E197" s="56"/>
      <c r="F197" s="56"/>
      <c r="G197" s="56"/>
      <c r="H197" s="56"/>
      <c r="I197" s="56"/>
      <c r="J197" s="56"/>
      <c r="K197" s="56"/>
      <c r="L197" s="39"/>
      <c r="M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</row>
  </sheetData>
  <sheetProtection algorithmName="SHA-512" hashValue="vj+OoC+tk+WoiKPq0eU9DQ3ASgnpbO6mAh/12L7gh1YG1DSK7v1VEIHse26wuEv1ODKLyRBd/oL62K9l7vO/nw==" saltValue="0ljXmotBwiRl68DeRsECKYhG6tNDFyDPMpa5+lw36kc4rZ9NHnVQMDAOC5UeFJgislZtxHfdGpyQ5hLI/hsyAw==" spinCount="100000" sheet="1" objects="1" scenarios="1" formatColumns="0" formatRows="0" autoFilter="0"/>
  <autoFilter ref="C115:K196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115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33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11" t="str">
        <f>'Rekapitulace stavby'!K6</f>
        <v>Stání SDV OTV Studénka</v>
      </c>
      <c r="F7" s="312"/>
      <c r="G7" s="312"/>
      <c r="H7" s="312"/>
      <c r="L7" s="20"/>
    </row>
    <row r="8" spans="1:46" s="2" customFormat="1" ht="12" customHeight="1">
      <c r="A8" s="34"/>
      <c r="B8" s="39"/>
      <c r="C8" s="34"/>
      <c r="D8" s="120" t="s">
        <v>117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1370</v>
      </c>
      <c r="F9" s="314"/>
      <c r="G9" s="314"/>
      <c r="H9" s="31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0" t="s">
        <v>18</v>
      </c>
      <c r="E11" s="34"/>
      <c r="F11" s="111" t="s">
        <v>1</v>
      </c>
      <c r="G11" s="34"/>
      <c r="H11" s="34"/>
      <c r="I11" s="120" t="s">
        <v>19</v>
      </c>
      <c r="J11" s="111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20</v>
      </c>
      <c r="E12" s="34"/>
      <c r="F12" s="111" t="s">
        <v>21</v>
      </c>
      <c r="G12" s="34"/>
      <c r="H12" s="34"/>
      <c r="I12" s="120" t="s">
        <v>22</v>
      </c>
      <c r="J12" s="121">
        <f>'Rekapitulace stavby'!AN8</f>
        <v>0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23</v>
      </c>
      <c r="E14" s="34"/>
      <c r="F14" s="34"/>
      <c r="G14" s="34"/>
      <c r="H14" s="34"/>
      <c r="I14" s="120" t="s">
        <v>24</v>
      </c>
      <c r="J14" s="111" t="s">
        <v>25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26</v>
      </c>
      <c r="F15" s="34"/>
      <c r="G15" s="34"/>
      <c r="H15" s="34"/>
      <c r="I15" s="120" t="s">
        <v>27</v>
      </c>
      <c r="J15" s="111" t="s">
        <v>28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29</v>
      </c>
      <c r="E17" s="34"/>
      <c r="F17" s="34"/>
      <c r="G17" s="34"/>
      <c r="H17" s="34"/>
      <c r="I17" s="120" t="s">
        <v>24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20" t="s">
        <v>27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31</v>
      </c>
      <c r="E20" s="34"/>
      <c r="F20" s="34"/>
      <c r="G20" s="34"/>
      <c r="H20" s="34"/>
      <c r="I20" s="120" t="s">
        <v>24</v>
      </c>
      <c r="J20" s="111" t="str">
        <f>IF('Rekapitulace stavby'!AN16="","",'Rekapitulace stavby'!AN16)</f>
        <v/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tr">
        <f>IF('Rekapitulace stavby'!E17="","",'Rekapitulace stavby'!E17)</f>
        <v xml:space="preserve"> </v>
      </c>
      <c r="F21" s="34"/>
      <c r="G21" s="34"/>
      <c r="H21" s="34"/>
      <c r="I21" s="120" t="s">
        <v>27</v>
      </c>
      <c r="J21" s="111" t="str">
        <f>IF('Rekapitulace stavby'!AN17="","",'Rekapitulace stavby'!AN17)</f>
        <v/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34</v>
      </c>
      <c r="E23" s="34"/>
      <c r="F23" s="34"/>
      <c r="G23" s="34"/>
      <c r="H23" s="34"/>
      <c r="I23" s="120" t="s">
        <v>24</v>
      </c>
      <c r="J23" s="111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1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17" t="s">
        <v>1</v>
      </c>
      <c r="F27" s="317"/>
      <c r="G27" s="317"/>
      <c r="H27" s="317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ROUND(J122,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40</v>
      </c>
      <c r="E33" s="120" t="s">
        <v>41</v>
      </c>
      <c r="F33" s="130">
        <f>ROUND((SUM(BE122:BE147)),  2)</f>
        <v>0</v>
      </c>
      <c r="G33" s="34"/>
      <c r="H33" s="34"/>
      <c r="I33" s="131">
        <v>0.21</v>
      </c>
      <c r="J33" s="130">
        <f>ROUND(((SUM(BE122:BE147))*I33),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20" t="s">
        <v>42</v>
      </c>
      <c r="F34" s="130">
        <f>ROUND((SUM(BF122:BF147)),  2)</f>
        <v>0</v>
      </c>
      <c r="G34" s="34"/>
      <c r="H34" s="34"/>
      <c r="I34" s="131">
        <v>0.15</v>
      </c>
      <c r="J34" s="130">
        <f>ROUND(((SUM(BF122:BF147))*I34),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40</v>
      </c>
      <c r="E35" s="120" t="s">
        <v>43</v>
      </c>
      <c r="F35" s="130">
        <f>ROUND((SUM(BG122:BG147)),  2)</f>
        <v>0</v>
      </c>
      <c r="G35" s="34"/>
      <c r="H35" s="34"/>
      <c r="I35" s="131">
        <v>0.21</v>
      </c>
      <c r="J35" s="130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44</v>
      </c>
      <c r="F36" s="130">
        <f>ROUND((SUM(BH122:BH147)),  2)</f>
        <v>0</v>
      </c>
      <c r="G36" s="34"/>
      <c r="H36" s="34"/>
      <c r="I36" s="131">
        <v>0.15</v>
      </c>
      <c r="J36" s="130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ROUND((SUM(BI122:BI147)),  2)</f>
        <v>0</v>
      </c>
      <c r="G37" s="34"/>
      <c r="H37" s="34"/>
      <c r="I37" s="131">
        <v>0</v>
      </c>
      <c r="J37" s="130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Stání SDV OTV Studénka</v>
      </c>
      <c r="F85" s="319"/>
      <c r="G85" s="319"/>
      <c r="H85" s="319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117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VRN - Vedlejší rozpočtové náklady</v>
      </c>
      <c r="F87" s="320"/>
      <c r="G87" s="320"/>
      <c r="H87" s="320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Movavskoslezský kraj</v>
      </c>
      <c r="G89" s="36"/>
      <c r="H89" s="36"/>
      <c r="I89" s="29" t="s">
        <v>22</v>
      </c>
      <c r="J89" s="67">
        <f>IF(J12="","",J12)</f>
        <v>0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120</v>
      </c>
      <c r="D94" s="151"/>
      <c r="E94" s="151"/>
      <c r="F94" s="151"/>
      <c r="G94" s="151"/>
      <c r="H94" s="151"/>
      <c r="I94" s="151"/>
      <c r="J94" s="152" t="s">
        <v>121</v>
      </c>
      <c r="K94" s="151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122</v>
      </c>
      <c r="D96" s="36"/>
      <c r="E96" s="36"/>
      <c r="F96" s="36"/>
      <c r="G96" s="36"/>
      <c r="H96" s="36"/>
      <c r="I96" s="36"/>
      <c r="J96" s="85">
        <f>J122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54"/>
      <c r="C97" s="155"/>
      <c r="D97" s="156" t="s">
        <v>1370</v>
      </c>
      <c r="E97" s="157"/>
      <c r="F97" s="157"/>
      <c r="G97" s="157"/>
      <c r="H97" s="157"/>
      <c r="I97" s="157"/>
      <c r="J97" s="158">
        <f>J123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1371</v>
      </c>
      <c r="E98" s="162"/>
      <c r="F98" s="162"/>
      <c r="G98" s="162"/>
      <c r="H98" s="162"/>
      <c r="I98" s="162"/>
      <c r="J98" s="163">
        <f>J124</f>
        <v>0</v>
      </c>
      <c r="K98" s="105"/>
      <c r="L98" s="164"/>
    </row>
    <row r="99" spans="1:31" s="10" customFormat="1" ht="19.899999999999999" customHeight="1">
      <c r="B99" s="160"/>
      <c r="C99" s="105"/>
      <c r="D99" s="161" t="s">
        <v>1372</v>
      </c>
      <c r="E99" s="162"/>
      <c r="F99" s="162"/>
      <c r="G99" s="162"/>
      <c r="H99" s="162"/>
      <c r="I99" s="162"/>
      <c r="J99" s="163">
        <f>J128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1373</v>
      </c>
      <c r="E100" s="162"/>
      <c r="F100" s="162"/>
      <c r="G100" s="162"/>
      <c r="H100" s="162"/>
      <c r="I100" s="162"/>
      <c r="J100" s="163">
        <f>J130</f>
        <v>0</v>
      </c>
      <c r="K100" s="105"/>
      <c r="L100" s="164"/>
    </row>
    <row r="101" spans="1:31" s="10" customFormat="1" ht="19.899999999999999" customHeight="1">
      <c r="B101" s="160"/>
      <c r="C101" s="105"/>
      <c r="D101" s="161" t="s">
        <v>1374</v>
      </c>
      <c r="E101" s="162"/>
      <c r="F101" s="162"/>
      <c r="G101" s="162"/>
      <c r="H101" s="162"/>
      <c r="I101" s="162"/>
      <c r="J101" s="163">
        <f>J142</f>
        <v>0</v>
      </c>
      <c r="K101" s="105"/>
      <c r="L101" s="164"/>
    </row>
    <row r="102" spans="1:31" s="10" customFormat="1" ht="19.899999999999999" customHeight="1">
      <c r="B102" s="160"/>
      <c r="C102" s="105"/>
      <c r="D102" s="161" t="s">
        <v>1375</v>
      </c>
      <c r="E102" s="162"/>
      <c r="F102" s="162"/>
      <c r="G102" s="162"/>
      <c r="H102" s="162"/>
      <c r="I102" s="162"/>
      <c r="J102" s="163">
        <f>J144</f>
        <v>0</v>
      </c>
      <c r="K102" s="105"/>
      <c r="L102" s="164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2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136</v>
      </c>
      <c r="D109" s="36"/>
      <c r="E109" s="36"/>
      <c r="F109" s="36"/>
      <c r="G109" s="36"/>
      <c r="H109" s="36"/>
      <c r="I109" s="36"/>
      <c r="J109" s="36"/>
      <c r="K109" s="36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18" t="str">
        <f>E7</f>
        <v>Stání SDV OTV Studénka</v>
      </c>
      <c r="F112" s="319"/>
      <c r="G112" s="319"/>
      <c r="H112" s="319"/>
      <c r="I112" s="36"/>
      <c r="J112" s="36"/>
      <c r="K112" s="36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117</v>
      </c>
      <c r="D113" s="36"/>
      <c r="E113" s="36"/>
      <c r="F113" s="36"/>
      <c r="G113" s="36"/>
      <c r="H113" s="36"/>
      <c r="I113" s="36"/>
      <c r="J113" s="36"/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1" t="str">
        <f>E9</f>
        <v>VRN - Vedlejší rozpočtové náklady</v>
      </c>
      <c r="F114" s="320"/>
      <c r="G114" s="320"/>
      <c r="H114" s="320"/>
      <c r="I114" s="36"/>
      <c r="J114" s="36"/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Movavskoslezský kraj</v>
      </c>
      <c r="G116" s="36"/>
      <c r="H116" s="36"/>
      <c r="I116" s="29" t="s">
        <v>22</v>
      </c>
      <c r="J116" s="67">
        <f>IF(J12="","",J12)</f>
        <v>0</v>
      </c>
      <c r="K116" s="36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23</v>
      </c>
      <c r="D118" s="36"/>
      <c r="E118" s="36"/>
      <c r="F118" s="27" t="str">
        <f>E15</f>
        <v>Správa železnic, státní organizace</v>
      </c>
      <c r="G118" s="36"/>
      <c r="H118" s="36"/>
      <c r="I118" s="29" t="s">
        <v>31</v>
      </c>
      <c r="J118" s="32" t="str">
        <f>E21</f>
        <v xml:space="preserve"> </v>
      </c>
      <c r="K118" s="36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29</v>
      </c>
      <c r="D119" s="36"/>
      <c r="E119" s="36"/>
      <c r="F119" s="27" t="str">
        <f>IF(E18="","",E18)</f>
        <v>Vyplň údaj</v>
      </c>
      <c r="G119" s="36"/>
      <c r="H119" s="36"/>
      <c r="I119" s="29" t="s">
        <v>34</v>
      </c>
      <c r="J119" s="32" t="str">
        <f>E24</f>
        <v xml:space="preserve"> </v>
      </c>
      <c r="K119" s="36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5"/>
      <c r="B121" s="166"/>
      <c r="C121" s="167" t="s">
        <v>137</v>
      </c>
      <c r="D121" s="168" t="s">
        <v>61</v>
      </c>
      <c r="E121" s="168" t="s">
        <v>57</v>
      </c>
      <c r="F121" s="168" t="s">
        <v>58</v>
      </c>
      <c r="G121" s="168" t="s">
        <v>138</v>
      </c>
      <c r="H121" s="168" t="s">
        <v>139</v>
      </c>
      <c r="I121" s="168" t="s">
        <v>140</v>
      </c>
      <c r="J121" s="168" t="s">
        <v>121</v>
      </c>
      <c r="K121" s="169" t="s">
        <v>141</v>
      </c>
      <c r="L121" s="170"/>
      <c r="M121" s="76" t="s">
        <v>1</v>
      </c>
      <c r="N121" s="77" t="s">
        <v>40</v>
      </c>
      <c r="O121" s="77" t="s">
        <v>142</v>
      </c>
      <c r="P121" s="77" t="s">
        <v>143</v>
      </c>
      <c r="Q121" s="77" t="s">
        <v>144</v>
      </c>
      <c r="R121" s="77" t="s">
        <v>145</v>
      </c>
      <c r="S121" s="77" t="s">
        <v>146</v>
      </c>
      <c r="T121" s="78" t="s">
        <v>147</v>
      </c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/>
    </row>
    <row r="122" spans="1:65" s="2" customFormat="1" ht="22.9" customHeight="1">
      <c r="A122" s="34"/>
      <c r="B122" s="35"/>
      <c r="C122" s="83" t="s">
        <v>148</v>
      </c>
      <c r="D122" s="36"/>
      <c r="E122" s="36"/>
      <c r="F122" s="36"/>
      <c r="G122" s="36"/>
      <c r="H122" s="36"/>
      <c r="I122" s="36"/>
      <c r="J122" s="171">
        <f>BK122</f>
        <v>0</v>
      </c>
      <c r="K122" s="36"/>
      <c r="L122" s="39"/>
      <c r="M122" s="79"/>
      <c r="N122" s="172"/>
      <c r="O122" s="80"/>
      <c r="P122" s="173">
        <f>P123</f>
        <v>0</v>
      </c>
      <c r="Q122" s="80"/>
      <c r="R122" s="173">
        <f>R123</f>
        <v>0</v>
      </c>
      <c r="S122" s="80"/>
      <c r="T122" s="174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123</v>
      </c>
      <c r="BK122" s="175">
        <f>BK123</f>
        <v>0</v>
      </c>
    </row>
    <row r="123" spans="1:65" s="12" customFormat="1" ht="25.9" customHeight="1">
      <c r="B123" s="176"/>
      <c r="C123" s="177"/>
      <c r="D123" s="178" t="s">
        <v>75</v>
      </c>
      <c r="E123" s="179" t="s">
        <v>113</v>
      </c>
      <c r="F123" s="179" t="s">
        <v>114</v>
      </c>
      <c r="G123" s="177"/>
      <c r="H123" s="177"/>
      <c r="I123" s="180"/>
      <c r="J123" s="181">
        <f>BK123</f>
        <v>0</v>
      </c>
      <c r="K123" s="177"/>
      <c r="L123" s="182"/>
      <c r="M123" s="183"/>
      <c r="N123" s="184"/>
      <c r="O123" s="184"/>
      <c r="P123" s="185">
        <f>P124+P128+P130+P142+P144</f>
        <v>0</v>
      </c>
      <c r="Q123" s="184"/>
      <c r="R123" s="185">
        <f>R124+R128+R130+R142+R144</f>
        <v>0</v>
      </c>
      <c r="S123" s="184"/>
      <c r="T123" s="186">
        <f>T124+T128+T130+T142+T144</f>
        <v>0</v>
      </c>
      <c r="AR123" s="187" t="s">
        <v>179</v>
      </c>
      <c r="AT123" s="188" t="s">
        <v>75</v>
      </c>
      <c r="AU123" s="188" t="s">
        <v>76</v>
      </c>
      <c r="AY123" s="187" t="s">
        <v>151</v>
      </c>
      <c r="BK123" s="189">
        <f>BK124+BK128+BK130+BK142+BK144</f>
        <v>0</v>
      </c>
    </row>
    <row r="124" spans="1:65" s="12" customFormat="1" ht="22.9" customHeight="1">
      <c r="B124" s="176"/>
      <c r="C124" s="177"/>
      <c r="D124" s="178" t="s">
        <v>75</v>
      </c>
      <c r="E124" s="190" t="s">
        <v>1376</v>
      </c>
      <c r="F124" s="190" t="s">
        <v>1377</v>
      </c>
      <c r="G124" s="177"/>
      <c r="H124" s="177"/>
      <c r="I124" s="180"/>
      <c r="J124" s="191">
        <f>BK124</f>
        <v>0</v>
      </c>
      <c r="K124" s="177"/>
      <c r="L124" s="182"/>
      <c r="M124" s="183"/>
      <c r="N124" s="184"/>
      <c r="O124" s="184"/>
      <c r="P124" s="185">
        <f>SUM(P125:P127)</f>
        <v>0</v>
      </c>
      <c r="Q124" s="184"/>
      <c r="R124" s="185">
        <f>SUM(R125:R127)</f>
        <v>0</v>
      </c>
      <c r="S124" s="184"/>
      <c r="T124" s="186">
        <f>SUM(T125:T127)</f>
        <v>0</v>
      </c>
      <c r="AR124" s="187" t="s">
        <v>179</v>
      </c>
      <c r="AT124" s="188" t="s">
        <v>75</v>
      </c>
      <c r="AU124" s="188" t="s">
        <v>84</v>
      </c>
      <c r="AY124" s="187" t="s">
        <v>151</v>
      </c>
      <c r="BK124" s="189">
        <f>SUM(BK125:BK127)</f>
        <v>0</v>
      </c>
    </row>
    <row r="125" spans="1:65" s="2" customFormat="1" ht="16.5" customHeight="1">
      <c r="A125" s="34"/>
      <c r="B125" s="35"/>
      <c r="C125" s="192" t="s">
        <v>84</v>
      </c>
      <c r="D125" s="192" t="s">
        <v>152</v>
      </c>
      <c r="E125" s="193" t="s">
        <v>1378</v>
      </c>
      <c r="F125" s="194" t="s">
        <v>1377</v>
      </c>
      <c r="G125" s="195" t="s">
        <v>1379</v>
      </c>
      <c r="H125" s="196">
        <v>1</v>
      </c>
      <c r="I125" s="197"/>
      <c r="J125" s="198">
        <f>ROUND(I125*H125,2)</f>
        <v>0</v>
      </c>
      <c r="K125" s="194" t="s">
        <v>163</v>
      </c>
      <c r="L125" s="39"/>
      <c r="M125" s="199" t="s">
        <v>1</v>
      </c>
      <c r="N125" s="200" t="s">
        <v>43</v>
      </c>
      <c r="O125" s="72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156</v>
      </c>
      <c r="AT125" s="203" t="s">
        <v>152</v>
      </c>
      <c r="AU125" s="203" t="s">
        <v>86</v>
      </c>
      <c r="AY125" s="17" t="s">
        <v>151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156</v>
      </c>
      <c r="BK125" s="204">
        <f>ROUND(I125*H125,2)</f>
        <v>0</v>
      </c>
      <c r="BL125" s="17" t="s">
        <v>156</v>
      </c>
      <c r="BM125" s="203" t="s">
        <v>86</v>
      </c>
    </row>
    <row r="126" spans="1:65" s="2" customFormat="1" ht="16.5" customHeight="1">
      <c r="A126" s="34"/>
      <c r="B126" s="35"/>
      <c r="C126" s="192" t="s">
        <v>86</v>
      </c>
      <c r="D126" s="192" t="s">
        <v>152</v>
      </c>
      <c r="E126" s="193" t="s">
        <v>1380</v>
      </c>
      <c r="F126" s="194" t="s">
        <v>1381</v>
      </c>
      <c r="G126" s="195" t="s">
        <v>1379</v>
      </c>
      <c r="H126" s="196">
        <v>1</v>
      </c>
      <c r="I126" s="197"/>
      <c r="J126" s="198">
        <f>ROUND(I126*H126,2)</f>
        <v>0</v>
      </c>
      <c r="K126" s="194" t="s">
        <v>163</v>
      </c>
      <c r="L126" s="39"/>
      <c r="M126" s="199" t="s">
        <v>1</v>
      </c>
      <c r="N126" s="200" t="s">
        <v>43</v>
      </c>
      <c r="O126" s="72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1382</v>
      </c>
      <c r="AT126" s="203" t="s">
        <v>152</v>
      </c>
      <c r="AU126" s="203" t="s">
        <v>86</v>
      </c>
      <c r="AY126" s="17" t="s">
        <v>151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156</v>
      </c>
      <c r="BK126" s="204">
        <f>ROUND(I126*H126,2)</f>
        <v>0</v>
      </c>
      <c r="BL126" s="17" t="s">
        <v>1382</v>
      </c>
      <c r="BM126" s="203" t="s">
        <v>1383</v>
      </c>
    </row>
    <row r="127" spans="1:65" s="2" customFormat="1" ht="16.5" customHeight="1">
      <c r="A127" s="34"/>
      <c r="B127" s="35"/>
      <c r="C127" s="192" t="s">
        <v>166</v>
      </c>
      <c r="D127" s="192" t="s">
        <v>152</v>
      </c>
      <c r="E127" s="193" t="s">
        <v>1384</v>
      </c>
      <c r="F127" s="194" t="s">
        <v>1385</v>
      </c>
      <c r="G127" s="195" t="s">
        <v>1379</v>
      </c>
      <c r="H127" s="196">
        <v>2</v>
      </c>
      <c r="I127" s="197"/>
      <c r="J127" s="198">
        <f>ROUND(I127*H127,2)</f>
        <v>0</v>
      </c>
      <c r="K127" s="194" t="s">
        <v>163</v>
      </c>
      <c r="L127" s="39"/>
      <c r="M127" s="199" t="s">
        <v>1</v>
      </c>
      <c r="N127" s="200" t="s">
        <v>43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1382</v>
      </c>
      <c r="AT127" s="203" t="s">
        <v>152</v>
      </c>
      <c r="AU127" s="203" t="s">
        <v>86</v>
      </c>
      <c r="AY127" s="17" t="s">
        <v>151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156</v>
      </c>
      <c r="BK127" s="204">
        <f>ROUND(I127*H127,2)</f>
        <v>0</v>
      </c>
      <c r="BL127" s="17" t="s">
        <v>1382</v>
      </c>
      <c r="BM127" s="203" t="s">
        <v>1386</v>
      </c>
    </row>
    <row r="128" spans="1:65" s="12" customFormat="1" ht="22.9" customHeight="1">
      <c r="B128" s="176"/>
      <c r="C128" s="177"/>
      <c r="D128" s="178" t="s">
        <v>75</v>
      </c>
      <c r="E128" s="190" t="s">
        <v>1387</v>
      </c>
      <c r="F128" s="190" t="s">
        <v>1388</v>
      </c>
      <c r="G128" s="177"/>
      <c r="H128" s="177"/>
      <c r="I128" s="180"/>
      <c r="J128" s="191">
        <f>BK128</f>
        <v>0</v>
      </c>
      <c r="K128" s="177"/>
      <c r="L128" s="182"/>
      <c r="M128" s="183"/>
      <c r="N128" s="184"/>
      <c r="O128" s="184"/>
      <c r="P128" s="185">
        <f>P129</f>
        <v>0</v>
      </c>
      <c r="Q128" s="184"/>
      <c r="R128" s="185">
        <f>R129</f>
        <v>0</v>
      </c>
      <c r="S128" s="184"/>
      <c r="T128" s="186">
        <f>T129</f>
        <v>0</v>
      </c>
      <c r="AR128" s="187" t="s">
        <v>179</v>
      </c>
      <c r="AT128" s="188" t="s">
        <v>75</v>
      </c>
      <c r="AU128" s="188" t="s">
        <v>84</v>
      </c>
      <c r="AY128" s="187" t="s">
        <v>151</v>
      </c>
      <c r="BK128" s="189">
        <f>BK129</f>
        <v>0</v>
      </c>
    </row>
    <row r="129" spans="1:65" s="2" customFormat="1" ht="16.5" customHeight="1">
      <c r="A129" s="34"/>
      <c r="B129" s="35"/>
      <c r="C129" s="192" t="s">
        <v>156</v>
      </c>
      <c r="D129" s="192" t="s">
        <v>152</v>
      </c>
      <c r="E129" s="193" t="s">
        <v>1389</v>
      </c>
      <c r="F129" s="194" t="s">
        <v>1388</v>
      </c>
      <c r="G129" s="195" t="s">
        <v>1379</v>
      </c>
      <c r="H129" s="196">
        <v>1</v>
      </c>
      <c r="I129" s="197"/>
      <c r="J129" s="198">
        <f>ROUND(I129*H129,2)</f>
        <v>0</v>
      </c>
      <c r="K129" s="194" t="s">
        <v>163</v>
      </c>
      <c r="L129" s="39"/>
      <c r="M129" s="199" t="s">
        <v>1</v>
      </c>
      <c r="N129" s="200" t="s">
        <v>43</v>
      </c>
      <c r="O129" s="7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156</v>
      </c>
      <c r="AT129" s="203" t="s">
        <v>152</v>
      </c>
      <c r="AU129" s="203" t="s">
        <v>86</v>
      </c>
      <c r="AY129" s="17" t="s">
        <v>151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156</v>
      </c>
      <c r="BK129" s="204">
        <f>ROUND(I129*H129,2)</f>
        <v>0</v>
      </c>
      <c r="BL129" s="17" t="s">
        <v>156</v>
      </c>
      <c r="BM129" s="203" t="s">
        <v>156</v>
      </c>
    </row>
    <row r="130" spans="1:65" s="12" customFormat="1" ht="22.9" customHeight="1">
      <c r="B130" s="176"/>
      <c r="C130" s="177"/>
      <c r="D130" s="178" t="s">
        <v>75</v>
      </c>
      <c r="E130" s="190" t="s">
        <v>1390</v>
      </c>
      <c r="F130" s="190" t="s">
        <v>1391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SUM(P131:P141)</f>
        <v>0</v>
      </c>
      <c r="Q130" s="184"/>
      <c r="R130" s="185">
        <f>SUM(R131:R141)</f>
        <v>0</v>
      </c>
      <c r="S130" s="184"/>
      <c r="T130" s="186">
        <f>SUM(T131:T141)</f>
        <v>0</v>
      </c>
      <c r="AR130" s="187" t="s">
        <v>179</v>
      </c>
      <c r="AT130" s="188" t="s">
        <v>75</v>
      </c>
      <c r="AU130" s="188" t="s">
        <v>84</v>
      </c>
      <c r="AY130" s="187" t="s">
        <v>151</v>
      </c>
      <c r="BK130" s="189">
        <f>SUM(BK131:BK141)</f>
        <v>0</v>
      </c>
    </row>
    <row r="131" spans="1:65" s="2" customFormat="1" ht="16.5" customHeight="1">
      <c r="A131" s="34"/>
      <c r="B131" s="35"/>
      <c r="C131" s="192" t="s">
        <v>179</v>
      </c>
      <c r="D131" s="192" t="s">
        <v>152</v>
      </c>
      <c r="E131" s="193" t="s">
        <v>1392</v>
      </c>
      <c r="F131" s="194" t="s">
        <v>1391</v>
      </c>
      <c r="G131" s="195" t="s">
        <v>1379</v>
      </c>
      <c r="H131" s="196">
        <v>1</v>
      </c>
      <c r="I131" s="197"/>
      <c r="J131" s="198">
        <f>ROUND(I131*H131,2)</f>
        <v>0</v>
      </c>
      <c r="K131" s="194" t="s">
        <v>163</v>
      </c>
      <c r="L131" s="39"/>
      <c r="M131" s="199" t="s">
        <v>1</v>
      </c>
      <c r="N131" s="200" t="s">
        <v>43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156</v>
      </c>
      <c r="AT131" s="203" t="s">
        <v>152</v>
      </c>
      <c r="AU131" s="203" t="s">
        <v>86</v>
      </c>
      <c r="AY131" s="17" t="s">
        <v>151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156</v>
      </c>
      <c r="BK131" s="204">
        <f>ROUND(I131*H131,2)</f>
        <v>0</v>
      </c>
      <c r="BL131" s="17" t="s">
        <v>156</v>
      </c>
      <c r="BM131" s="203" t="s">
        <v>185</v>
      </c>
    </row>
    <row r="132" spans="1:65" s="15" customFormat="1" ht="11.25">
      <c r="B132" s="256"/>
      <c r="C132" s="257"/>
      <c r="D132" s="207" t="s">
        <v>158</v>
      </c>
      <c r="E132" s="258" t="s">
        <v>1</v>
      </c>
      <c r="F132" s="259" t="s">
        <v>1393</v>
      </c>
      <c r="G132" s="257"/>
      <c r="H132" s="258" t="s">
        <v>1</v>
      </c>
      <c r="I132" s="260"/>
      <c r="J132" s="257"/>
      <c r="K132" s="257"/>
      <c r="L132" s="261"/>
      <c r="M132" s="262"/>
      <c r="N132" s="263"/>
      <c r="O132" s="263"/>
      <c r="P132" s="263"/>
      <c r="Q132" s="263"/>
      <c r="R132" s="263"/>
      <c r="S132" s="263"/>
      <c r="T132" s="264"/>
      <c r="AT132" s="265" t="s">
        <v>158</v>
      </c>
      <c r="AU132" s="265" t="s">
        <v>86</v>
      </c>
      <c r="AV132" s="15" t="s">
        <v>84</v>
      </c>
      <c r="AW132" s="15" t="s">
        <v>33</v>
      </c>
      <c r="AX132" s="15" t="s">
        <v>76</v>
      </c>
      <c r="AY132" s="265" t="s">
        <v>151</v>
      </c>
    </row>
    <row r="133" spans="1:65" s="15" customFormat="1" ht="11.25">
      <c r="B133" s="256"/>
      <c r="C133" s="257"/>
      <c r="D133" s="207" t="s">
        <v>158</v>
      </c>
      <c r="E133" s="258" t="s">
        <v>1</v>
      </c>
      <c r="F133" s="259" t="s">
        <v>1394</v>
      </c>
      <c r="G133" s="257"/>
      <c r="H133" s="258" t="s">
        <v>1</v>
      </c>
      <c r="I133" s="260"/>
      <c r="J133" s="257"/>
      <c r="K133" s="257"/>
      <c r="L133" s="261"/>
      <c r="M133" s="262"/>
      <c r="N133" s="263"/>
      <c r="O133" s="263"/>
      <c r="P133" s="263"/>
      <c r="Q133" s="263"/>
      <c r="R133" s="263"/>
      <c r="S133" s="263"/>
      <c r="T133" s="264"/>
      <c r="AT133" s="265" t="s">
        <v>158</v>
      </c>
      <c r="AU133" s="265" t="s">
        <v>86</v>
      </c>
      <c r="AV133" s="15" t="s">
        <v>84</v>
      </c>
      <c r="AW133" s="15" t="s">
        <v>33</v>
      </c>
      <c r="AX133" s="15" t="s">
        <v>76</v>
      </c>
      <c r="AY133" s="265" t="s">
        <v>151</v>
      </c>
    </row>
    <row r="134" spans="1:65" s="15" customFormat="1" ht="11.25">
      <c r="B134" s="256"/>
      <c r="C134" s="257"/>
      <c r="D134" s="207" t="s">
        <v>158</v>
      </c>
      <c r="E134" s="258" t="s">
        <v>1</v>
      </c>
      <c r="F134" s="259" t="s">
        <v>1395</v>
      </c>
      <c r="G134" s="257"/>
      <c r="H134" s="258" t="s">
        <v>1</v>
      </c>
      <c r="I134" s="260"/>
      <c r="J134" s="257"/>
      <c r="K134" s="257"/>
      <c r="L134" s="261"/>
      <c r="M134" s="262"/>
      <c r="N134" s="263"/>
      <c r="O134" s="263"/>
      <c r="P134" s="263"/>
      <c r="Q134" s="263"/>
      <c r="R134" s="263"/>
      <c r="S134" s="263"/>
      <c r="T134" s="264"/>
      <c r="AT134" s="265" t="s">
        <v>158</v>
      </c>
      <c r="AU134" s="265" t="s">
        <v>86</v>
      </c>
      <c r="AV134" s="15" t="s">
        <v>84</v>
      </c>
      <c r="AW134" s="15" t="s">
        <v>33</v>
      </c>
      <c r="AX134" s="15" t="s">
        <v>76</v>
      </c>
      <c r="AY134" s="265" t="s">
        <v>151</v>
      </c>
    </row>
    <row r="135" spans="1:65" s="15" customFormat="1" ht="11.25">
      <c r="B135" s="256"/>
      <c r="C135" s="257"/>
      <c r="D135" s="207" t="s">
        <v>158</v>
      </c>
      <c r="E135" s="258" t="s">
        <v>1</v>
      </c>
      <c r="F135" s="259" t="s">
        <v>1396</v>
      </c>
      <c r="G135" s="257"/>
      <c r="H135" s="258" t="s">
        <v>1</v>
      </c>
      <c r="I135" s="260"/>
      <c r="J135" s="257"/>
      <c r="K135" s="257"/>
      <c r="L135" s="261"/>
      <c r="M135" s="262"/>
      <c r="N135" s="263"/>
      <c r="O135" s="263"/>
      <c r="P135" s="263"/>
      <c r="Q135" s="263"/>
      <c r="R135" s="263"/>
      <c r="S135" s="263"/>
      <c r="T135" s="264"/>
      <c r="AT135" s="265" t="s">
        <v>158</v>
      </c>
      <c r="AU135" s="265" t="s">
        <v>86</v>
      </c>
      <c r="AV135" s="15" t="s">
        <v>84</v>
      </c>
      <c r="AW135" s="15" t="s">
        <v>33</v>
      </c>
      <c r="AX135" s="15" t="s">
        <v>76</v>
      </c>
      <c r="AY135" s="265" t="s">
        <v>151</v>
      </c>
    </row>
    <row r="136" spans="1:65" s="15" customFormat="1" ht="11.25">
      <c r="B136" s="256"/>
      <c r="C136" s="257"/>
      <c r="D136" s="207" t="s">
        <v>158</v>
      </c>
      <c r="E136" s="258" t="s">
        <v>1</v>
      </c>
      <c r="F136" s="259" t="s">
        <v>1397</v>
      </c>
      <c r="G136" s="257"/>
      <c r="H136" s="258" t="s">
        <v>1</v>
      </c>
      <c r="I136" s="260"/>
      <c r="J136" s="257"/>
      <c r="K136" s="257"/>
      <c r="L136" s="261"/>
      <c r="M136" s="262"/>
      <c r="N136" s="263"/>
      <c r="O136" s="263"/>
      <c r="P136" s="263"/>
      <c r="Q136" s="263"/>
      <c r="R136" s="263"/>
      <c r="S136" s="263"/>
      <c r="T136" s="264"/>
      <c r="AT136" s="265" t="s">
        <v>158</v>
      </c>
      <c r="AU136" s="265" t="s">
        <v>86</v>
      </c>
      <c r="AV136" s="15" t="s">
        <v>84</v>
      </c>
      <c r="AW136" s="15" t="s">
        <v>33</v>
      </c>
      <c r="AX136" s="15" t="s">
        <v>76</v>
      </c>
      <c r="AY136" s="265" t="s">
        <v>151</v>
      </c>
    </row>
    <row r="137" spans="1:65" s="13" customFormat="1" ht="11.25">
      <c r="B137" s="205"/>
      <c r="C137" s="206"/>
      <c r="D137" s="207" t="s">
        <v>158</v>
      </c>
      <c r="E137" s="208" t="s">
        <v>1</v>
      </c>
      <c r="F137" s="209" t="s">
        <v>84</v>
      </c>
      <c r="G137" s="206"/>
      <c r="H137" s="210">
        <v>1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158</v>
      </c>
      <c r="AU137" s="216" t="s">
        <v>86</v>
      </c>
      <c r="AV137" s="13" t="s">
        <v>86</v>
      </c>
      <c r="AW137" s="13" t="s">
        <v>33</v>
      </c>
      <c r="AX137" s="13" t="s">
        <v>76</v>
      </c>
      <c r="AY137" s="216" t="s">
        <v>151</v>
      </c>
    </row>
    <row r="138" spans="1:65" s="14" customFormat="1" ht="11.25">
      <c r="B138" s="217"/>
      <c r="C138" s="218"/>
      <c r="D138" s="207" t="s">
        <v>158</v>
      </c>
      <c r="E138" s="219" t="s">
        <v>1</v>
      </c>
      <c r="F138" s="220" t="s">
        <v>178</v>
      </c>
      <c r="G138" s="218"/>
      <c r="H138" s="221">
        <v>1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158</v>
      </c>
      <c r="AU138" s="227" t="s">
        <v>86</v>
      </c>
      <c r="AV138" s="14" t="s">
        <v>156</v>
      </c>
      <c r="AW138" s="14" t="s">
        <v>33</v>
      </c>
      <c r="AX138" s="14" t="s">
        <v>84</v>
      </c>
      <c r="AY138" s="227" t="s">
        <v>151</v>
      </c>
    </row>
    <row r="139" spans="1:65" s="2" customFormat="1" ht="16.5" customHeight="1">
      <c r="A139" s="34"/>
      <c r="B139" s="35"/>
      <c r="C139" s="192" t="s">
        <v>185</v>
      </c>
      <c r="D139" s="192" t="s">
        <v>152</v>
      </c>
      <c r="E139" s="193" t="s">
        <v>1398</v>
      </c>
      <c r="F139" s="194" t="s">
        <v>1399</v>
      </c>
      <c r="G139" s="195" t="s">
        <v>1400</v>
      </c>
      <c r="H139" s="196">
        <v>1</v>
      </c>
      <c r="I139" s="197"/>
      <c r="J139" s="198">
        <f>ROUND(I139*H139,2)</f>
        <v>0</v>
      </c>
      <c r="K139" s="194" t="s">
        <v>163</v>
      </c>
      <c r="L139" s="39"/>
      <c r="M139" s="199" t="s">
        <v>1</v>
      </c>
      <c r="N139" s="200" t="s">
        <v>43</v>
      </c>
      <c r="O139" s="7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1382</v>
      </c>
      <c r="AT139" s="203" t="s">
        <v>152</v>
      </c>
      <c r="AU139" s="203" t="s">
        <v>86</v>
      </c>
      <c r="AY139" s="17" t="s">
        <v>151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156</v>
      </c>
      <c r="BK139" s="204">
        <f>ROUND(I139*H139,2)</f>
        <v>0</v>
      </c>
      <c r="BL139" s="17" t="s">
        <v>1382</v>
      </c>
      <c r="BM139" s="203" t="s">
        <v>1401</v>
      </c>
    </row>
    <row r="140" spans="1:65" s="2" customFormat="1" ht="16.5" customHeight="1">
      <c r="A140" s="34"/>
      <c r="B140" s="35"/>
      <c r="C140" s="192" t="s">
        <v>190</v>
      </c>
      <c r="D140" s="192" t="s">
        <v>152</v>
      </c>
      <c r="E140" s="193" t="s">
        <v>1402</v>
      </c>
      <c r="F140" s="194" t="s">
        <v>1403</v>
      </c>
      <c r="G140" s="195" t="s">
        <v>1404</v>
      </c>
      <c r="H140" s="196">
        <v>1</v>
      </c>
      <c r="I140" s="197"/>
      <c r="J140" s="198">
        <f>ROUND(I140*H140,2)</f>
        <v>0</v>
      </c>
      <c r="K140" s="194" t="s">
        <v>163</v>
      </c>
      <c r="L140" s="39"/>
      <c r="M140" s="199" t="s">
        <v>1</v>
      </c>
      <c r="N140" s="200" t="s">
        <v>43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1382</v>
      </c>
      <c r="AT140" s="203" t="s">
        <v>152</v>
      </c>
      <c r="AU140" s="203" t="s">
        <v>86</v>
      </c>
      <c r="AY140" s="17" t="s">
        <v>151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156</v>
      </c>
      <c r="BK140" s="204">
        <f>ROUND(I140*H140,2)</f>
        <v>0</v>
      </c>
      <c r="BL140" s="17" t="s">
        <v>1382</v>
      </c>
      <c r="BM140" s="203" t="s">
        <v>1405</v>
      </c>
    </row>
    <row r="141" spans="1:65" s="2" customFormat="1" ht="16.5" customHeight="1">
      <c r="A141" s="34"/>
      <c r="B141" s="35"/>
      <c r="C141" s="192" t="s">
        <v>194</v>
      </c>
      <c r="D141" s="192" t="s">
        <v>152</v>
      </c>
      <c r="E141" s="193" t="s">
        <v>1406</v>
      </c>
      <c r="F141" s="194" t="s">
        <v>1407</v>
      </c>
      <c r="G141" s="195" t="s">
        <v>1408</v>
      </c>
      <c r="H141" s="196">
        <v>1</v>
      </c>
      <c r="I141" s="197"/>
      <c r="J141" s="198">
        <f>ROUND(I141*H141,2)</f>
        <v>0</v>
      </c>
      <c r="K141" s="194" t="s">
        <v>163</v>
      </c>
      <c r="L141" s="39"/>
      <c r="M141" s="199" t="s">
        <v>1</v>
      </c>
      <c r="N141" s="200" t="s">
        <v>43</v>
      </c>
      <c r="O141" s="7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1382</v>
      </c>
      <c r="AT141" s="203" t="s">
        <v>152</v>
      </c>
      <c r="AU141" s="203" t="s">
        <v>86</v>
      </c>
      <c r="AY141" s="17" t="s">
        <v>151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156</v>
      </c>
      <c r="BK141" s="204">
        <f>ROUND(I141*H141,2)</f>
        <v>0</v>
      </c>
      <c r="BL141" s="17" t="s">
        <v>1382</v>
      </c>
      <c r="BM141" s="203" t="s">
        <v>1409</v>
      </c>
    </row>
    <row r="142" spans="1:65" s="12" customFormat="1" ht="22.9" customHeight="1">
      <c r="B142" s="176"/>
      <c r="C142" s="177"/>
      <c r="D142" s="178" t="s">
        <v>75</v>
      </c>
      <c r="E142" s="190" t="s">
        <v>1410</v>
      </c>
      <c r="F142" s="190" t="s">
        <v>1411</v>
      </c>
      <c r="G142" s="177"/>
      <c r="H142" s="177"/>
      <c r="I142" s="180"/>
      <c r="J142" s="191">
        <f>BK142</f>
        <v>0</v>
      </c>
      <c r="K142" s="177"/>
      <c r="L142" s="182"/>
      <c r="M142" s="183"/>
      <c r="N142" s="184"/>
      <c r="O142" s="184"/>
      <c r="P142" s="185">
        <f>P143</f>
        <v>0</v>
      </c>
      <c r="Q142" s="184"/>
      <c r="R142" s="185">
        <f>R143</f>
        <v>0</v>
      </c>
      <c r="S142" s="184"/>
      <c r="T142" s="186">
        <f>T143</f>
        <v>0</v>
      </c>
      <c r="AR142" s="187" t="s">
        <v>179</v>
      </c>
      <c r="AT142" s="188" t="s">
        <v>75</v>
      </c>
      <c r="AU142" s="188" t="s">
        <v>84</v>
      </c>
      <c r="AY142" s="187" t="s">
        <v>151</v>
      </c>
      <c r="BK142" s="189">
        <f>BK143</f>
        <v>0</v>
      </c>
    </row>
    <row r="143" spans="1:65" s="2" customFormat="1" ht="16.5" customHeight="1">
      <c r="A143" s="34"/>
      <c r="B143" s="35"/>
      <c r="C143" s="192" t="s">
        <v>574</v>
      </c>
      <c r="D143" s="192" t="s">
        <v>152</v>
      </c>
      <c r="E143" s="193" t="s">
        <v>1412</v>
      </c>
      <c r="F143" s="194" t="s">
        <v>1411</v>
      </c>
      <c r="G143" s="195" t="s">
        <v>1379</v>
      </c>
      <c r="H143" s="196">
        <v>1</v>
      </c>
      <c r="I143" s="197"/>
      <c r="J143" s="198">
        <f>ROUND(I143*H143,2)</f>
        <v>0</v>
      </c>
      <c r="K143" s="194" t="s">
        <v>163</v>
      </c>
      <c r="L143" s="39"/>
      <c r="M143" s="199" t="s">
        <v>1</v>
      </c>
      <c r="N143" s="200" t="s">
        <v>43</v>
      </c>
      <c r="O143" s="7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156</v>
      </c>
      <c r="AT143" s="203" t="s">
        <v>152</v>
      </c>
      <c r="AU143" s="203" t="s">
        <v>86</v>
      </c>
      <c r="AY143" s="17" t="s">
        <v>151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156</v>
      </c>
      <c r="BK143" s="204">
        <f>ROUND(I143*H143,2)</f>
        <v>0</v>
      </c>
      <c r="BL143" s="17" t="s">
        <v>156</v>
      </c>
      <c r="BM143" s="203" t="s">
        <v>194</v>
      </c>
    </row>
    <row r="144" spans="1:65" s="12" customFormat="1" ht="22.9" customHeight="1">
      <c r="B144" s="176"/>
      <c r="C144" s="177"/>
      <c r="D144" s="178" t="s">
        <v>75</v>
      </c>
      <c r="E144" s="190" t="s">
        <v>1413</v>
      </c>
      <c r="F144" s="190" t="s">
        <v>1414</v>
      </c>
      <c r="G144" s="177"/>
      <c r="H144" s="177"/>
      <c r="I144" s="180"/>
      <c r="J144" s="191">
        <f>BK144</f>
        <v>0</v>
      </c>
      <c r="K144" s="177"/>
      <c r="L144" s="182"/>
      <c r="M144" s="183"/>
      <c r="N144" s="184"/>
      <c r="O144" s="184"/>
      <c r="P144" s="185">
        <f>SUM(P145:P147)</f>
        <v>0</v>
      </c>
      <c r="Q144" s="184"/>
      <c r="R144" s="185">
        <f>SUM(R145:R147)</f>
        <v>0</v>
      </c>
      <c r="S144" s="184"/>
      <c r="T144" s="186">
        <f>SUM(T145:T147)</f>
        <v>0</v>
      </c>
      <c r="AR144" s="187" t="s">
        <v>179</v>
      </c>
      <c r="AT144" s="188" t="s">
        <v>75</v>
      </c>
      <c r="AU144" s="188" t="s">
        <v>84</v>
      </c>
      <c r="AY144" s="187" t="s">
        <v>151</v>
      </c>
      <c r="BK144" s="189">
        <f>SUM(BK145:BK147)</f>
        <v>0</v>
      </c>
    </row>
    <row r="145" spans="1:65" s="2" customFormat="1" ht="16.5" customHeight="1">
      <c r="A145" s="34"/>
      <c r="B145" s="35"/>
      <c r="C145" s="192" t="s">
        <v>204</v>
      </c>
      <c r="D145" s="192" t="s">
        <v>152</v>
      </c>
      <c r="E145" s="193" t="s">
        <v>1415</v>
      </c>
      <c r="F145" s="194" t="s">
        <v>1414</v>
      </c>
      <c r="G145" s="195" t="s">
        <v>1408</v>
      </c>
      <c r="H145" s="196">
        <v>1</v>
      </c>
      <c r="I145" s="197"/>
      <c r="J145" s="198">
        <f>ROUND(I145*H145,2)</f>
        <v>0</v>
      </c>
      <c r="K145" s="194" t="s">
        <v>163</v>
      </c>
      <c r="L145" s="39"/>
      <c r="M145" s="199" t="s">
        <v>1</v>
      </c>
      <c r="N145" s="200" t="s">
        <v>43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1382</v>
      </c>
      <c r="AT145" s="203" t="s">
        <v>152</v>
      </c>
      <c r="AU145" s="203" t="s">
        <v>86</v>
      </c>
      <c r="AY145" s="17" t="s">
        <v>151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156</v>
      </c>
      <c r="BK145" s="204">
        <f>ROUND(I145*H145,2)</f>
        <v>0</v>
      </c>
      <c r="BL145" s="17" t="s">
        <v>1382</v>
      </c>
      <c r="BM145" s="203" t="s">
        <v>1416</v>
      </c>
    </row>
    <row r="146" spans="1:65" s="2" customFormat="1" ht="16.5" customHeight="1">
      <c r="A146" s="34"/>
      <c r="B146" s="35"/>
      <c r="C146" s="192" t="s">
        <v>209</v>
      </c>
      <c r="D146" s="192" t="s">
        <v>152</v>
      </c>
      <c r="E146" s="193" t="s">
        <v>1417</v>
      </c>
      <c r="F146" s="194" t="s">
        <v>1418</v>
      </c>
      <c r="G146" s="195" t="s">
        <v>1408</v>
      </c>
      <c r="H146" s="196">
        <v>1</v>
      </c>
      <c r="I146" s="197"/>
      <c r="J146" s="198">
        <f>ROUND(I146*H146,2)</f>
        <v>0</v>
      </c>
      <c r="K146" s="194" t="s">
        <v>163</v>
      </c>
      <c r="L146" s="39"/>
      <c r="M146" s="199" t="s">
        <v>1</v>
      </c>
      <c r="N146" s="200" t="s">
        <v>43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1382</v>
      </c>
      <c r="AT146" s="203" t="s">
        <v>152</v>
      </c>
      <c r="AU146" s="203" t="s">
        <v>86</v>
      </c>
      <c r="AY146" s="17" t="s">
        <v>151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156</v>
      </c>
      <c r="BK146" s="204">
        <f>ROUND(I146*H146,2)</f>
        <v>0</v>
      </c>
      <c r="BL146" s="17" t="s">
        <v>1382</v>
      </c>
      <c r="BM146" s="203" t="s">
        <v>1419</v>
      </c>
    </row>
    <row r="147" spans="1:65" s="2" customFormat="1" ht="16.5" customHeight="1">
      <c r="A147" s="34"/>
      <c r="B147" s="35"/>
      <c r="C147" s="192" t="s">
        <v>216</v>
      </c>
      <c r="D147" s="192" t="s">
        <v>152</v>
      </c>
      <c r="E147" s="193" t="s">
        <v>1420</v>
      </c>
      <c r="F147" s="194" t="s">
        <v>1421</v>
      </c>
      <c r="G147" s="195" t="s">
        <v>1408</v>
      </c>
      <c r="H147" s="196">
        <v>1</v>
      </c>
      <c r="I147" s="197"/>
      <c r="J147" s="198">
        <f>ROUND(I147*H147,2)</f>
        <v>0</v>
      </c>
      <c r="K147" s="194" t="s">
        <v>163</v>
      </c>
      <c r="L147" s="39"/>
      <c r="M147" s="239" t="s">
        <v>1</v>
      </c>
      <c r="N147" s="240" t="s">
        <v>43</v>
      </c>
      <c r="O147" s="241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1382</v>
      </c>
      <c r="AT147" s="203" t="s">
        <v>152</v>
      </c>
      <c r="AU147" s="203" t="s">
        <v>86</v>
      </c>
      <c r="AY147" s="17" t="s">
        <v>151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156</v>
      </c>
      <c r="BK147" s="204">
        <f>ROUND(I147*H147,2)</f>
        <v>0</v>
      </c>
      <c r="BL147" s="17" t="s">
        <v>1382</v>
      </c>
      <c r="BM147" s="203" t="s">
        <v>1422</v>
      </c>
    </row>
    <row r="148" spans="1:65" s="2" customFormat="1" ht="6.95" customHeight="1">
      <c r="A148" s="34"/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39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sheetProtection algorithmName="SHA-512" hashValue="8vMDFuJSdr+m61P0nZ4UxBO4botr4TTG3S4lG3LGidYX1RDZ5DK/b7fcHr/1sNEvDRIWugFwFKhHx43AWX+u8A==" saltValue="2f+HZsrQLuHDaSDyJpXtQ7O6SpeXiGsoXnq6SnrJzAIeaagz6qfd3PVAooAG282/6N1gKtJV10IteONL4zdJxg==" spinCount="100000" sheet="1" objects="1" scenarios="1" formatColumns="0" formatRows="0" autoFilter="0"/>
  <autoFilter ref="C121:K14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33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11" t="str">
        <f>'Rekapitulace stavby'!K6</f>
        <v>Stání SDV OTV Studénka</v>
      </c>
      <c r="F7" s="312"/>
      <c r="G7" s="312"/>
      <c r="H7" s="312"/>
      <c r="L7" s="20"/>
    </row>
    <row r="8" spans="1:46" s="2" customFormat="1" ht="12" customHeight="1">
      <c r="A8" s="34"/>
      <c r="B8" s="39"/>
      <c r="C8" s="34"/>
      <c r="D8" s="120" t="s">
        <v>117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118</v>
      </c>
      <c r="F9" s="314"/>
      <c r="G9" s="314"/>
      <c r="H9" s="31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0" t="s">
        <v>18</v>
      </c>
      <c r="E11" s="34"/>
      <c r="F11" s="111" t="s">
        <v>1</v>
      </c>
      <c r="G11" s="34"/>
      <c r="H11" s="34"/>
      <c r="I11" s="120" t="s">
        <v>19</v>
      </c>
      <c r="J11" s="111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20</v>
      </c>
      <c r="E12" s="34"/>
      <c r="F12" s="111" t="s">
        <v>21</v>
      </c>
      <c r="G12" s="34"/>
      <c r="H12" s="34"/>
      <c r="I12" s="120" t="s">
        <v>22</v>
      </c>
      <c r="J12" s="121">
        <f>'Rekapitulace stavby'!AN8</f>
        <v>0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23</v>
      </c>
      <c r="E14" s="34"/>
      <c r="F14" s="34"/>
      <c r="G14" s="34"/>
      <c r="H14" s="34"/>
      <c r="I14" s="120" t="s">
        <v>24</v>
      </c>
      <c r="J14" s="111" t="s">
        <v>25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26</v>
      </c>
      <c r="F15" s="34"/>
      <c r="G15" s="34"/>
      <c r="H15" s="34"/>
      <c r="I15" s="120" t="s">
        <v>27</v>
      </c>
      <c r="J15" s="111" t="s">
        <v>28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29</v>
      </c>
      <c r="E17" s="34"/>
      <c r="F17" s="34"/>
      <c r="G17" s="34"/>
      <c r="H17" s="34"/>
      <c r="I17" s="120" t="s">
        <v>24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20" t="s">
        <v>27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31</v>
      </c>
      <c r="E20" s="34"/>
      <c r="F20" s="34"/>
      <c r="G20" s="34"/>
      <c r="H20" s="34"/>
      <c r="I20" s="120" t="s">
        <v>24</v>
      </c>
      <c r="J20" s="111" t="str">
        <f>IF('Rekapitulace stavby'!AN16="","",'Rekapitulace stavby'!AN16)</f>
        <v/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tr">
        <f>IF('Rekapitulace stavby'!E17="","",'Rekapitulace stavby'!E17)</f>
        <v xml:space="preserve"> </v>
      </c>
      <c r="F21" s="34"/>
      <c r="G21" s="34"/>
      <c r="H21" s="34"/>
      <c r="I21" s="120" t="s">
        <v>27</v>
      </c>
      <c r="J21" s="111" t="str">
        <f>IF('Rekapitulace stavby'!AN17="","",'Rekapitulace stavby'!AN17)</f>
        <v/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34</v>
      </c>
      <c r="E23" s="34"/>
      <c r="F23" s="34"/>
      <c r="G23" s="34"/>
      <c r="H23" s="34"/>
      <c r="I23" s="120" t="s">
        <v>24</v>
      </c>
      <c r="J23" s="111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1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17" t="s">
        <v>1</v>
      </c>
      <c r="F27" s="317"/>
      <c r="G27" s="317"/>
      <c r="H27" s="317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ROUND(J128,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40</v>
      </c>
      <c r="E33" s="120" t="s">
        <v>41</v>
      </c>
      <c r="F33" s="130">
        <f>ROUND((SUM(BE128:BE302)),  2)</f>
        <v>0</v>
      </c>
      <c r="G33" s="34"/>
      <c r="H33" s="34"/>
      <c r="I33" s="131">
        <v>0.21</v>
      </c>
      <c r="J33" s="130">
        <f>ROUND(((SUM(BE128:BE302))*I33),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20" t="s">
        <v>42</v>
      </c>
      <c r="F34" s="130">
        <f>ROUND((SUM(BF128:BF302)),  2)</f>
        <v>0</v>
      </c>
      <c r="G34" s="34"/>
      <c r="H34" s="34"/>
      <c r="I34" s="131">
        <v>0.15</v>
      </c>
      <c r="J34" s="130">
        <f>ROUND(((SUM(BF128:BF302))*I34),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40</v>
      </c>
      <c r="E35" s="120" t="s">
        <v>43</v>
      </c>
      <c r="F35" s="130">
        <f>ROUND((SUM(BG128:BG302)),  2)</f>
        <v>0</v>
      </c>
      <c r="G35" s="34"/>
      <c r="H35" s="34"/>
      <c r="I35" s="131">
        <v>0.21</v>
      </c>
      <c r="J35" s="130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44</v>
      </c>
      <c r="F36" s="130">
        <f>ROUND((SUM(BH128:BH302)),  2)</f>
        <v>0</v>
      </c>
      <c r="G36" s="34"/>
      <c r="H36" s="34"/>
      <c r="I36" s="131">
        <v>0.15</v>
      </c>
      <c r="J36" s="130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ROUND((SUM(BI128:BI302)),  2)</f>
        <v>0</v>
      </c>
      <c r="G37" s="34"/>
      <c r="H37" s="34"/>
      <c r="I37" s="131">
        <v>0</v>
      </c>
      <c r="J37" s="130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Stání SDV OTV Studénka</v>
      </c>
      <c r="F85" s="319"/>
      <c r="G85" s="319"/>
      <c r="H85" s="319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117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SO 01 - Hala pro parkování vozidel MVTV</v>
      </c>
      <c r="F87" s="320"/>
      <c r="G87" s="320"/>
      <c r="H87" s="320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Movavskoslezský kraj</v>
      </c>
      <c r="G89" s="36"/>
      <c r="H89" s="36"/>
      <c r="I89" s="29" t="s">
        <v>22</v>
      </c>
      <c r="J89" s="67">
        <f>IF(J12="","",J12)</f>
        <v>0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120</v>
      </c>
      <c r="D94" s="151"/>
      <c r="E94" s="151"/>
      <c r="F94" s="151"/>
      <c r="G94" s="151"/>
      <c r="H94" s="151"/>
      <c r="I94" s="151"/>
      <c r="J94" s="152" t="s">
        <v>121</v>
      </c>
      <c r="K94" s="151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122</v>
      </c>
      <c r="D96" s="36"/>
      <c r="E96" s="36"/>
      <c r="F96" s="36"/>
      <c r="G96" s="36"/>
      <c r="H96" s="36"/>
      <c r="I96" s="36"/>
      <c r="J96" s="85">
        <f>J128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54"/>
      <c r="C97" s="155"/>
      <c r="D97" s="156" t="s">
        <v>124</v>
      </c>
      <c r="E97" s="157"/>
      <c r="F97" s="157"/>
      <c r="G97" s="157"/>
      <c r="H97" s="157"/>
      <c r="I97" s="157"/>
      <c r="J97" s="158">
        <f>J129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125</v>
      </c>
      <c r="E98" s="162"/>
      <c r="F98" s="162"/>
      <c r="G98" s="162"/>
      <c r="H98" s="162"/>
      <c r="I98" s="162"/>
      <c r="J98" s="163">
        <f>J130</f>
        <v>0</v>
      </c>
      <c r="K98" s="105"/>
      <c r="L98" s="164"/>
    </row>
    <row r="99" spans="1:31" s="10" customFormat="1" ht="19.899999999999999" customHeight="1">
      <c r="B99" s="160"/>
      <c r="C99" s="105"/>
      <c r="D99" s="161" t="s">
        <v>126</v>
      </c>
      <c r="E99" s="162"/>
      <c r="F99" s="162"/>
      <c r="G99" s="162"/>
      <c r="H99" s="162"/>
      <c r="I99" s="162"/>
      <c r="J99" s="163">
        <f>J171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127</v>
      </c>
      <c r="E100" s="162"/>
      <c r="F100" s="162"/>
      <c r="G100" s="162"/>
      <c r="H100" s="162"/>
      <c r="I100" s="162"/>
      <c r="J100" s="163">
        <f>J202</f>
        <v>0</v>
      </c>
      <c r="K100" s="105"/>
      <c r="L100" s="164"/>
    </row>
    <row r="101" spans="1:31" s="10" customFormat="1" ht="19.899999999999999" customHeight="1">
      <c r="B101" s="160"/>
      <c r="C101" s="105"/>
      <c r="D101" s="161" t="s">
        <v>128</v>
      </c>
      <c r="E101" s="162"/>
      <c r="F101" s="162"/>
      <c r="G101" s="162"/>
      <c r="H101" s="162"/>
      <c r="I101" s="162"/>
      <c r="J101" s="163">
        <f>J237</f>
        <v>0</v>
      </c>
      <c r="K101" s="105"/>
      <c r="L101" s="164"/>
    </row>
    <row r="102" spans="1:31" s="10" customFormat="1" ht="19.899999999999999" customHeight="1">
      <c r="B102" s="160"/>
      <c r="C102" s="105"/>
      <c r="D102" s="161" t="s">
        <v>129</v>
      </c>
      <c r="E102" s="162"/>
      <c r="F102" s="162"/>
      <c r="G102" s="162"/>
      <c r="H102" s="162"/>
      <c r="I102" s="162"/>
      <c r="J102" s="163">
        <f>J241</f>
        <v>0</v>
      </c>
      <c r="K102" s="105"/>
      <c r="L102" s="164"/>
    </row>
    <row r="103" spans="1:31" s="10" customFormat="1" ht="19.899999999999999" customHeight="1">
      <c r="B103" s="160"/>
      <c r="C103" s="105"/>
      <c r="D103" s="161" t="s">
        <v>130</v>
      </c>
      <c r="E103" s="162"/>
      <c r="F103" s="162"/>
      <c r="G103" s="162"/>
      <c r="H103" s="162"/>
      <c r="I103" s="162"/>
      <c r="J103" s="163">
        <f>J253</f>
        <v>0</v>
      </c>
      <c r="K103" s="105"/>
      <c r="L103" s="164"/>
    </row>
    <row r="104" spans="1:31" s="9" customFormat="1" ht="24.95" customHeight="1">
      <c r="B104" s="154"/>
      <c r="C104" s="155"/>
      <c r="D104" s="156" t="s">
        <v>131</v>
      </c>
      <c r="E104" s="157"/>
      <c r="F104" s="157"/>
      <c r="G104" s="157"/>
      <c r="H104" s="157"/>
      <c r="I104" s="157"/>
      <c r="J104" s="158">
        <f>J255</f>
        <v>0</v>
      </c>
      <c r="K104" s="155"/>
      <c r="L104" s="159"/>
    </row>
    <row r="105" spans="1:31" s="10" customFormat="1" ht="19.899999999999999" customHeight="1">
      <c r="B105" s="160"/>
      <c r="C105" s="105"/>
      <c r="D105" s="161" t="s">
        <v>132</v>
      </c>
      <c r="E105" s="162"/>
      <c r="F105" s="162"/>
      <c r="G105" s="162"/>
      <c r="H105" s="162"/>
      <c r="I105" s="162"/>
      <c r="J105" s="163">
        <f>J256</f>
        <v>0</v>
      </c>
      <c r="K105" s="105"/>
      <c r="L105" s="164"/>
    </row>
    <row r="106" spans="1:31" s="10" customFormat="1" ht="19.899999999999999" customHeight="1">
      <c r="B106" s="160"/>
      <c r="C106" s="105"/>
      <c r="D106" s="161" t="s">
        <v>133</v>
      </c>
      <c r="E106" s="162"/>
      <c r="F106" s="162"/>
      <c r="G106" s="162"/>
      <c r="H106" s="162"/>
      <c r="I106" s="162"/>
      <c r="J106" s="163">
        <f>J275</f>
        <v>0</v>
      </c>
      <c r="K106" s="105"/>
      <c r="L106" s="164"/>
    </row>
    <row r="107" spans="1:31" s="10" customFormat="1" ht="19.899999999999999" customHeight="1">
      <c r="B107" s="160"/>
      <c r="C107" s="105"/>
      <c r="D107" s="161" t="s">
        <v>134</v>
      </c>
      <c r="E107" s="162"/>
      <c r="F107" s="162"/>
      <c r="G107" s="162"/>
      <c r="H107" s="162"/>
      <c r="I107" s="162"/>
      <c r="J107" s="163">
        <f>J285</f>
        <v>0</v>
      </c>
      <c r="K107" s="105"/>
      <c r="L107" s="164"/>
    </row>
    <row r="108" spans="1:31" s="10" customFormat="1" ht="19.899999999999999" customHeight="1">
      <c r="B108" s="160"/>
      <c r="C108" s="105"/>
      <c r="D108" s="161" t="s">
        <v>135</v>
      </c>
      <c r="E108" s="162"/>
      <c r="F108" s="162"/>
      <c r="G108" s="162"/>
      <c r="H108" s="162"/>
      <c r="I108" s="162"/>
      <c r="J108" s="163">
        <f>J296</f>
        <v>0</v>
      </c>
      <c r="K108" s="105"/>
      <c r="L108" s="164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5" customHeight="1">
      <c r="A114" s="34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5" customHeight="1">
      <c r="A115" s="34"/>
      <c r="B115" s="35"/>
      <c r="C115" s="23" t="s">
        <v>136</v>
      </c>
      <c r="D115" s="36"/>
      <c r="E115" s="36"/>
      <c r="F115" s="36"/>
      <c r="G115" s="36"/>
      <c r="H115" s="36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18" t="str">
        <f>E7</f>
        <v>Stání SDV OTV Studénka</v>
      </c>
      <c r="F118" s="319"/>
      <c r="G118" s="319"/>
      <c r="H118" s="319"/>
      <c r="I118" s="36"/>
      <c r="J118" s="36"/>
      <c r="K118" s="36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117</v>
      </c>
      <c r="D119" s="36"/>
      <c r="E119" s="36"/>
      <c r="F119" s="36"/>
      <c r="G119" s="36"/>
      <c r="H119" s="36"/>
      <c r="I119" s="36"/>
      <c r="J119" s="36"/>
      <c r="K119" s="36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71" t="str">
        <f>E9</f>
        <v>SO 01 - Hala pro parkování vozidel MVTV</v>
      </c>
      <c r="F120" s="320"/>
      <c r="G120" s="320"/>
      <c r="H120" s="320"/>
      <c r="I120" s="36"/>
      <c r="J120" s="36"/>
      <c r="K120" s="36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2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F12</f>
        <v>Movavskoslezský kraj</v>
      </c>
      <c r="G122" s="36"/>
      <c r="H122" s="36"/>
      <c r="I122" s="29" t="s">
        <v>22</v>
      </c>
      <c r="J122" s="67">
        <f>IF(J12="","",J12)</f>
        <v>0</v>
      </c>
      <c r="K122" s="36"/>
      <c r="L122" s="52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2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23</v>
      </c>
      <c r="D124" s="36"/>
      <c r="E124" s="36"/>
      <c r="F124" s="27" t="str">
        <f>E15</f>
        <v>Správa železnic, státní organizace</v>
      </c>
      <c r="G124" s="36"/>
      <c r="H124" s="36"/>
      <c r="I124" s="29" t="s">
        <v>31</v>
      </c>
      <c r="J124" s="32" t="str">
        <f>E21</f>
        <v xml:space="preserve"> </v>
      </c>
      <c r="K124" s="36"/>
      <c r="L124" s="52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29</v>
      </c>
      <c r="D125" s="36"/>
      <c r="E125" s="36"/>
      <c r="F125" s="27" t="str">
        <f>IF(E18="","",E18)</f>
        <v>Vyplň údaj</v>
      </c>
      <c r="G125" s="36"/>
      <c r="H125" s="36"/>
      <c r="I125" s="29" t="s">
        <v>34</v>
      </c>
      <c r="J125" s="32" t="str">
        <f>E24</f>
        <v xml:space="preserve"> </v>
      </c>
      <c r="K125" s="36"/>
      <c r="L125" s="52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2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5"/>
      <c r="B127" s="166"/>
      <c r="C127" s="167" t="s">
        <v>137</v>
      </c>
      <c r="D127" s="168" t="s">
        <v>61</v>
      </c>
      <c r="E127" s="168" t="s">
        <v>57</v>
      </c>
      <c r="F127" s="168" t="s">
        <v>58</v>
      </c>
      <c r="G127" s="168" t="s">
        <v>138</v>
      </c>
      <c r="H127" s="168" t="s">
        <v>139</v>
      </c>
      <c r="I127" s="168" t="s">
        <v>140</v>
      </c>
      <c r="J127" s="168" t="s">
        <v>121</v>
      </c>
      <c r="K127" s="169" t="s">
        <v>141</v>
      </c>
      <c r="L127" s="170"/>
      <c r="M127" s="76" t="s">
        <v>1</v>
      </c>
      <c r="N127" s="77" t="s">
        <v>40</v>
      </c>
      <c r="O127" s="77" t="s">
        <v>142</v>
      </c>
      <c r="P127" s="77" t="s">
        <v>143</v>
      </c>
      <c r="Q127" s="77" t="s">
        <v>144</v>
      </c>
      <c r="R127" s="77" t="s">
        <v>145</v>
      </c>
      <c r="S127" s="77" t="s">
        <v>146</v>
      </c>
      <c r="T127" s="78" t="s">
        <v>147</v>
      </c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</row>
    <row r="128" spans="1:63" s="2" customFormat="1" ht="22.9" customHeight="1">
      <c r="A128" s="34"/>
      <c r="B128" s="35"/>
      <c r="C128" s="83" t="s">
        <v>148</v>
      </c>
      <c r="D128" s="36"/>
      <c r="E128" s="36"/>
      <c r="F128" s="36"/>
      <c r="G128" s="36"/>
      <c r="H128" s="36"/>
      <c r="I128" s="36"/>
      <c r="J128" s="171">
        <f>BK128</f>
        <v>0</v>
      </c>
      <c r="K128" s="36"/>
      <c r="L128" s="39"/>
      <c r="M128" s="79"/>
      <c r="N128" s="172"/>
      <c r="O128" s="80"/>
      <c r="P128" s="173">
        <f>P129+P255</f>
        <v>0</v>
      </c>
      <c r="Q128" s="80"/>
      <c r="R128" s="173">
        <f>R129+R255</f>
        <v>327.04823440472984</v>
      </c>
      <c r="S128" s="80"/>
      <c r="T128" s="174">
        <f>T129+T255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75</v>
      </c>
      <c r="AU128" s="17" t="s">
        <v>123</v>
      </c>
      <c r="BK128" s="175">
        <f>BK129+BK255</f>
        <v>0</v>
      </c>
    </row>
    <row r="129" spans="1:65" s="12" customFormat="1" ht="25.9" customHeight="1">
      <c r="B129" s="176"/>
      <c r="C129" s="177"/>
      <c r="D129" s="178" t="s">
        <v>75</v>
      </c>
      <c r="E129" s="179" t="s">
        <v>149</v>
      </c>
      <c r="F129" s="179" t="s">
        <v>150</v>
      </c>
      <c r="G129" s="177"/>
      <c r="H129" s="177"/>
      <c r="I129" s="180"/>
      <c r="J129" s="181">
        <f>BK129</f>
        <v>0</v>
      </c>
      <c r="K129" s="177"/>
      <c r="L129" s="182"/>
      <c r="M129" s="183"/>
      <c r="N129" s="184"/>
      <c r="O129" s="184"/>
      <c r="P129" s="185">
        <f>P130+P171+P202+P237+P241+P253</f>
        <v>0</v>
      </c>
      <c r="Q129" s="184"/>
      <c r="R129" s="185">
        <f>R130+R171+R202+R237+R241+R253</f>
        <v>323.34165546632983</v>
      </c>
      <c r="S129" s="184"/>
      <c r="T129" s="186">
        <f>T130+T171+T202+T237+T241+T253</f>
        <v>0</v>
      </c>
      <c r="AR129" s="187" t="s">
        <v>84</v>
      </c>
      <c r="AT129" s="188" t="s">
        <v>75</v>
      </c>
      <c r="AU129" s="188" t="s">
        <v>76</v>
      </c>
      <c r="AY129" s="187" t="s">
        <v>151</v>
      </c>
      <c r="BK129" s="189">
        <f>BK130+BK171+BK202+BK237+BK241+BK253</f>
        <v>0</v>
      </c>
    </row>
    <row r="130" spans="1:65" s="12" customFormat="1" ht="22.9" customHeight="1">
      <c r="B130" s="176"/>
      <c r="C130" s="177"/>
      <c r="D130" s="178" t="s">
        <v>75</v>
      </c>
      <c r="E130" s="190" t="s">
        <v>84</v>
      </c>
      <c r="F130" s="190" t="s">
        <v>99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SUM(P131:P170)</f>
        <v>0</v>
      </c>
      <c r="Q130" s="184"/>
      <c r="R130" s="185">
        <f>SUM(R131:R170)</f>
        <v>0</v>
      </c>
      <c r="S130" s="184"/>
      <c r="T130" s="186">
        <f>SUM(T131:T170)</f>
        <v>0</v>
      </c>
      <c r="AR130" s="187" t="s">
        <v>84</v>
      </c>
      <c r="AT130" s="188" t="s">
        <v>75</v>
      </c>
      <c r="AU130" s="188" t="s">
        <v>84</v>
      </c>
      <c r="AY130" s="187" t="s">
        <v>151</v>
      </c>
      <c r="BK130" s="189">
        <f>SUM(BK131:BK170)</f>
        <v>0</v>
      </c>
    </row>
    <row r="131" spans="1:65" s="2" customFormat="1" ht="21.75" customHeight="1">
      <c r="A131" s="34"/>
      <c r="B131" s="35"/>
      <c r="C131" s="192" t="s">
        <v>84</v>
      </c>
      <c r="D131" s="192" t="s">
        <v>152</v>
      </c>
      <c r="E131" s="193" t="s">
        <v>153</v>
      </c>
      <c r="F131" s="194" t="s">
        <v>154</v>
      </c>
      <c r="G131" s="195" t="s">
        <v>155</v>
      </c>
      <c r="H131" s="196">
        <v>39.200000000000003</v>
      </c>
      <c r="I131" s="197"/>
      <c r="J131" s="198">
        <f>ROUND(I131*H131,2)</f>
        <v>0</v>
      </c>
      <c r="K131" s="194" t="s">
        <v>1</v>
      </c>
      <c r="L131" s="39"/>
      <c r="M131" s="199" t="s">
        <v>1</v>
      </c>
      <c r="N131" s="200" t="s">
        <v>43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156</v>
      </c>
      <c r="AT131" s="203" t="s">
        <v>152</v>
      </c>
      <c r="AU131" s="203" t="s">
        <v>86</v>
      </c>
      <c r="AY131" s="17" t="s">
        <v>151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156</v>
      </c>
      <c r="BK131" s="204">
        <f>ROUND(I131*H131,2)</f>
        <v>0</v>
      </c>
      <c r="BL131" s="17" t="s">
        <v>156</v>
      </c>
      <c r="BM131" s="203" t="s">
        <v>157</v>
      </c>
    </row>
    <row r="132" spans="1:65" s="13" customFormat="1" ht="11.25">
      <c r="B132" s="205"/>
      <c r="C132" s="206"/>
      <c r="D132" s="207" t="s">
        <v>158</v>
      </c>
      <c r="E132" s="208" t="s">
        <v>1</v>
      </c>
      <c r="F132" s="209" t="s">
        <v>159</v>
      </c>
      <c r="G132" s="206"/>
      <c r="H132" s="210">
        <v>39.200000000000003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158</v>
      </c>
      <c r="AU132" s="216" t="s">
        <v>86</v>
      </c>
      <c r="AV132" s="13" t="s">
        <v>86</v>
      </c>
      <c r="AW132" s="13" t="s">
        <v>33</v>
      </c>
      <c r="AX132" s="13" t="s">
        <v>84</v>
      </c>
      <c r="AY132" s="216" t="s">
        <v>151</v>
      </c>
    </row>
    <row r="133" spans="1:65" s="2" customFormat="1" ht="24.2" customHeight="1">
      <c r="A133" s="34"/>
      <c r="B133" s="35"/>
      <c r="C133" s="192" t="s">
        <v>86</v>
      </c>
      <c r="D133" s="192" t="s">
        <v>152</v>
      </c>
      <c r="E133" s="193" t="s">
        <v>160</v>
      </c>
      <c r="F133" s="194" t="s">
        <v>161</v>
      </c>
      <c r="G133" s="195" t="s">
        <v>162</v>
      </c>
      <c r="H133" s="196">
        <v>43</v>
      </c>
      <c r="I133" s="197"/>
      <c r="J133" s="198">
        <f>ROUND(I133*H133,2)</f>
        <v>0</v>
      </c>
      <c r="K133" s="194" t="s">
        <v>163</v>
      </c>
      <c r="L133" s="39"/>
      <c r="M133" s="199" t="s">
        <v>1</v>
      </c>
      <c r="N133" s="200" t="s">
        <v>43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156</v>
      </c>
      <c r="AT133" s="203" t="s">
        <v>152</v>
      </c>
      <c r="AU133" s="203" t="s">
        <v>86</v>
      </c>
      <c r="AY133" s="17" t="s">
        <v>151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156</v>
      </c>
      <c r="BK133" s="204">
        <f>ROUND(I133*H133,2)</f>
        <v>0</v>
      </c>
      <c r="BL133" s="17" t="s">
        <v>156</v>
      </c>
      <c r="BM133" s="203" t="s">
        <v>164</v>
      </c>
    </row>
    <row r="134" spans="1:65" s="13" customFormat="1" ht="11.25">
      <c r="B134" s="205"/>
      <c r="C134" s="206"/>
      <c r="D134" s="207" t="s">
        <v>158</v>
      </c>
      <c r="E134" s="208" t="s">
        <v>1</v>
      </c>
      <c r="F134" s="209" t="s">
        <v>165</v>
      </c>
      <c r="G134" s="206"/>
      <c r="H134" s="210">
        <v>43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158</v>
      </c>
      <c r="AU134" s="216" t="s">
        <v>86</v>
      </c>
      <c r="AV134" s="13" t="s">
        <v>86</v>
      </c>
      <c r="AW134" s="13" t="s">
        <v>33</v>
      </c>
      <c r="AX134" s="13" t="s">
        <v>84</v>
      </c>
      <c r="AY134" s="216" t="s">
        <v>151</v>
      </c>
    </row>
    <row r="135" spans="1:65" s="2" customFormat="1" ht="24.2" customHeight="1">
      <c r="A135" s="34"/>
      <c r="B135" s="35"/>
      <c r="C135" s="192" t="s">
        <v>166</v>
      </c>
      <c r="D135" s="192" t="s">
        <v>152</v>
      </c>
      <c r="E135" s="193" t="s">
        <v>167</v>
      </c>
      <c r="F135" s="194" t="s">
        <v>168</v>
      </c>
      <c r="G135" s="195" t="s">
        <v>162</v>
      </c>
      <c r="H135" s="196">
        <v>43</v>
      </c>
      <c r="I135" s="197"/>
      <c r="J135" s="198">
        <f>ROUND(I135*H135,2)</f>
        <v>0</v>
      </c>
      <c r="K135" s="194" t="s">
        <v>163</v>
      </c>
      <c r="L135" s="39"/>
      <c r="M135" s="199" t="s">
        <v>1</v>
      </c>
      <c r="N135" s="200" t="s">
        <v>43</v>
      </c>
      <c r="O135" s="7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156</v>
      </c>
      <c r="AT135" s="203" t="s">
        <v>152</v>
      </c>
      <c r="AU135" s="203" t="s">
        <v>86</v>
      </c>
      <c r="AY135" s="17" t="s">
        <v>151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156</v>
      </c>
      <c r="BK135" s="204">
        <f>ROUND(I135*H135,2)</f>
        <v>0</v>
      </c>
      <c r="BL135" s="17" t="s">
        <v>156</v>
      </c>
      <c r="BM135" s="203" t="s">
        <v>169</v>
      </c>
    </row>
    <row r="136" spans="1:65" s="2" customFormat="1" ht="24.2" customHeight="1">
      <c r="A136" s="34"/>
      <c r="B136" s="35"/>
      <c r="C136" s="192" t="s">
        <v>156</v>
      </c>
      <c r="D136" s="192" t="s">
        <v>152</v>
      </c>
      <c r="E136" s="193" t="s">
        <v>170</v>
      </c>
      <c r="F136" s="194" t="s">
        <v>171</v>
      </c>
      <c r="G136" s="195" t="s">
        <v>155</v>
      </c>
      <c r="H136" s="196">
        <v>232.643</v>
      </c>
      <c r="I136" s="197"/>
      <c r="J136" s="198">
        <f>ROUND(I136*H136,2)</f>
        <v>0</v>
      </c>
      <c r="K136" s="194" t="s">
        <v>1</v>
      </c>
      <c r="L136" s="39"/>
      <c r="M136" s="199" t="s">
        <v>1</v>
      </c>
      <c r="N136" s="200" t="s">
        <v>43</v>
      </c>
      <c r="O136" s="7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156</v>
      </c>
      <c r="AT136" s="203" t="s">
        <v>152</v>
      </c>
      <c r="AU136" s="203" t="s">
        <v>86</v>
      </c>
      <c r="AY136" s="17" t="s">
        <v>151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156</v>
      </c>
      <c r="BK136" s="204">
        <f>ROUND(I136*H136,2)</f>
        <v>0</v>
      </c>
      <c r="BL136" s="17" t="s">
        <v>156</v>
      </c>
      <c r="BM136" s="203" t="s">
        <v>172</v>
      </c>
    </row>
    <row r="137" spans="1:65" s="13" customFormat="1" ht="11.25">
      <c r="B137" s="205"/>
      <c r="C137" s="206"/>
      <c r="D137" s="207" t="s">
        <v>158</v>
      </c>
      <c r="E137" s="208" t="s">
        <v>1</v>
      </c>
      <c r="F137" s="209" t="s">
        <v>173</v>
      </c>
      <c r="G137" s="206"/>
      <c r="H137" s="210">
        <v>34.762999999999998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158</v>
      </c>
      <c r="AU137" s="216" t="s">
        <v>86</v>
      </c>
      <c r="AV137" s="13" t="s">
        <v>86</v>
      </c>
      <c r="AW137" s="13" t="s">
        <v>33</v>
      </c>
      <c r="AX137" s="13" t="s">
        <v>76</v>
      </c>
      <c r="AY137" s="216" t="s">
        <v>151</v>
      </c>
    </row>
    <row r="138" spans="1:65" s="13" customFormat="1" ht="11.25">
      <c r="B138" s="205"/>
      <c r="C138" s="206"/>
      <c r="D138" s="207" t="s">
        <v>158</v>
      </c>
      <c r="E138" s="208" t="s">
        <v>1</v>
      </c>
      <c r="F138" s="209" t="s">
        <v>174</v>
      </c>
      <c r="G138" s="206"/>
      <c r="H138" s="210">
        <v>109.536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158</v>
      </c>
      <c r="AU138" s="216" t="s">
        <v>86</v>
      </c>
      <c r="AV138" s="13" t="s">
        <v>86</v>
      </c>
      <c r="AW138" s="13" t="s">
        <v>33</v>
      </c>
      <c r="AX138" s="13" t="s">
        <v>76</v>
      </c>
      <c r="AY138" s="216" t="s">
        <v>151</v>
      </c>
    </row>
    <row r="139" spans="1:65" s="13" customFormat="1" ht="11.25">
      <c r="B139" s="205"/>
      <c r="C139" s="206"/>
      <c r="D139" s="207" t="s">
        <v>158</v>
      </c>
      <c r="E139" s="208" t="s">
        <v>1</v>
      </c>
      <c r="F139" s="209" t="s">
        <v>175</v>
      </c>
      <c r="G139" s="206"/>
      <c r="H139" s="210">
        <v>80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158</v>
      </c>
      <c r="AU139" s="216" t="s">
        <v>86</v>
      </c>
      <c r="AV139" s="13" t="s">
        <v>86</v>
      </c>
      <c r="AW139" s="13" t="s">
        <v>33</v>
      </c>
      <c r="AX139" s="13" t="s">
        <v>76</v>
      </c>
      <c r="AY139" s="216" t="s">
        <v>151</v>
      </c>
    </row>
    <row r="140" spans="1:65" s="13" customFormat="1" ht="11.25">
      <c r="B140" s="205"/>
      <c r="C140" s="206"/>
      <c r="D140" s="207" t="s">
        <v>158</v>
      </c>
      <c r="E140" s="208" t="s">
        <v>1</v>
      </c>
      <c r="F140" s="209" t="s">
        <v>176</v>
      </c>
      <c r="G140" s="206"/>
      <c r="H140" s="210">
        <v>6.3040000000000003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158</v>
      </c>
      <c r="AU140" s="216" t="s">
        <v>86</v>
      </c>
      <c r="AV140" s="13" t="s">
        <v>86</v>
      </c>
      <c r="AW140" s="13" t="s">
        <v>33</v>
      </c>
      <c r="AX140" s="13" t="s">
        <v>76</v>
      </c>
      <c r="AY140" s="216" t="s">
        <v>151</v>
      </c>
    </row>
    <row r="141" spans="1:65" s="13" customFormat="1" ht="11.25">
      <c r="B141" s="205"/>
      <c r="C141" s="206"/>
      <c r="D141" s="207" t="s">
        <v>158</v>
      </c>
      <c r="E141" s="208" t="s">
        <v>1</v>
      </c>
      <c r="F141" s="209" t="s">
        <v>177</v>
      </c>
      <c r="G141" s="206"/>
      <c r="H141" s="210">
        <v>2.04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158</v>
      </c>
      <c r="AU141" s="216" t="s">
        <v>86</v>
      </c>
      <c r="AV141" s="13" t="s">
        <v>86</v>
      </c>
      <c r="AW141" s="13" t="s">
        <v>33</v>
      </c>
      <c r="AX141" s="13" t="s">
        <v>76</v>
      </c>
      <c r="AY141" s="216" t="s">
        <v>151</v>
      </c>
    </row>
    <row r="142" spans="1:65" s="14" customFormat="1" ht="11.25">
      <c r="B142" s="217"/>
      <c r="C142" s="218"/>
      <c r="D142" s="207" t="s">
        <v>158</v>
      </c>
      <c r="E142" s="219" t="s">
        <v>1</v>
      </c>
      <c r="F142" s="220" t="s">
        <v>178</v>
      </c>
      <c r="G142" s="218"/>
      <c r="H142" s="221">
        <v>232.643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158</v>
      </c>
      <c r="AU142" s="227" t="s">
        <v>86</v>
      </c>
      <c r="AV142" s="14" t="s">
        <v>156</v>
      </c>
      <c r="AW142" s="14" t="s">
        <v>33</v>
      </c>
      <c r="AX142" s="14" t="s">
        <v>84</v>
      </c>
      <c r="AY142" s="227" t="s">
        <v>151</v>
      </c>
    </row>
    <row r="143" spans="1:65" s="2" customFormat="1" ht="24.2" customHeight="1">
      <c r="A143" s="34"/>
      <c r="B143" s="35"/>
      <c r="C143" s="192" t="s">
        <v>179</v>
      </c>
      <c r="D143" s="192" t="s">
        <v>152</v>
      </c>
      <c r="E143" s="193" t="s">
        <v>180</v>
      </c>
      <c r="F143" s="194" t="s">
        <v>181</v>
      </c>
      <c r="G143" s="195" t="s">
        <v>155</v>
      </c>
      <c r="H143" s="196">
        <v>312.779</v>
      </c>
      <c r="I143" s="197"/>
      <c r="J143" s="198">
        <f>ROUND(I143*H143,2)</f>
        <v>0</v>
      </c>
      <c r="K143" s="194" t="s">
        <v>1</v>
      </c>
      <c r="L143" s="39"/>
      <c r="M143" s="199" t="s">
        <v>1</v>
      </c>
      <c r="N143" s="200" t="s">
        <v>43</v>
      </c>
      <c r="O143" s="7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156</v>
      </c>
      <c r="AT143" s="203" t="s">
        <v>152</v>
      </c>
      <c r="AU143" s="203" t="s">
        <v>86</v>
      </c>
      <c r="AY143" s="17" t="s">
        <v>151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156</v>
      </c>
      <c r="BK143" s="204">
        <f>ROUND(I143*H143,2)</f>
        <v>0</v>
      </c>
      <c r="BL143" s="17" t="s">
        <v>156</v>
      </c>
      <c r="BM143" s="203" t="s">
        <v>182</v>
      </c>
    </row>
    <row r="144" spans="1:65" s="13" customFormat="1" ht="11.25">
      <c r="B144" s="205"/>
      <c r="C144" s="206"/>
      <c r="D144" s="207" t="s">
        <v>158</v>
      </c>
      <c r="E144" s="208" t="s">
        <v>1</v>
      </c>
      <c r="F144" s="209" t="s">
        <v>183</v>
      </c>
      <c r="G144" s="206"/>
      <c r="H144" s="210">
        <v>232.643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158</v>
      </c>
      <c r="AU144" s="216" t="s">
        <v>86</v>
      </c>
      <c r="AV144" s="13" t="s">
        <v>86</v>
      </c>
      <c r="AW144" s="13" t="s">
        <v>33</v>
      </c>
      <c r="AX144" s="13" t="s">
        <v>76</v>
      </c>
      <c r="AY144" s="216" t="s">
        <v>151</v>
      </c>
    </row>
    <row r="145" spans="1:65" s="13" customFormat="1" ht="11.25">
      <c r="B145" s="205"/>
      <c r="C145" s="206"/>
      <c r="D145" s="207" t="s">
        <v>158</v>
      </c>
      <c r="E145" s="208" t="s">
        <v>1</v>
      </c>
      <c r="F145" s="209" t="s">
        <v>184</v>
      </c>
      <c r="G145" s="206"/>
      <c r="H145" s="210">
        <v>80.135999999999996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158</v>
      </c>
      <c r="AU145" s="216" t="s">
        <v>86</v>
      </c>
      <c r="AV145" s="13" t="s">
        <v>86</v>
      </c>
      <c r="AW145" s="13" t="s">
        <v>33</v>
      </c>
      <c r="AX145" s="13" t="s">
        <v>76</v>
      </c>
      <c r="AY145" s="216" t="s">
        <v>151</v>
      </c>
    </row>
    <row r="146" spans="1:65" s="14" customFormat="1" ht="11.25">
      <c r="B146" s="217"/>
      <c r="C146" s="218"/>
      <c r="D146" s="207" t="s">
        <v>158</v>
      </c>
      <c r="E146" s="219" t="s">
        <v>1</v>
      </c>
      <c r="F146" s="220" t="s">
        <v>178</v>
      </c>
      <c r="G146" s="218"/>
      <c r="H146" s="221">
        <v>312.779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158</v>
      </c>
      <c r="AU146" s="227" t="s">
        <v>86</v>
      </c>
      <c r="AV146" s="14" t="s">
        <v>156</v>
      </c>
      <c r="AW146" s="14" t="s">
        <v>33</v>
      </c>
      <c r="AX146" s="14" t="s">
        <v>84</v>
      </c>
      <c r="AY146" s="227" t="s">
        <v>151</v>
      </c>
    </row>
    <row r="147" spans="1:65" s="2" customFormat="1" ht="24.2" customHeight="1">
      <c r="A147" s="34"/>
      <c r="B147" s="35"/>
      <c r="C147" s="192" t="s">
        <v>185</v>
      </c>
      <c r="D147" s="192" t="s">
        <v>152</v>
      </c>
      <c r="E147" s="193" t="s">
        <v>186</v>
      </c>
      <c r="F147" s="194" t="s">
        <v>187</v>
      </c>
      <c r="G147" s="195" t="s">
        <v>155</v>
      </c>
      <c r="H147" s="196">
        <v>152.50700000000001</v>
      </c>
      <c r="I147" s="197"/>
      <c r="J147" s="198">
        <f>ROUND(I147*H147,2)</f>
        <v>0</v>
      </c>
      <c r="K147" s="194" t="s">
        <v>1</v>
      </c>
      <c r="L147" s="39"/>
      <c r="M147" s="199" t="s">
        <v>1</v>
      </c>
      <c r="N147" s="200" t="s">
        <v>43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156</v>
      </c>
      <c r="AT147" s="203" t="s">
        <v>152</v>
      </c>
      <c r="AU147" s="203" t="s">
        <v>86</v>
      </c>
      <c r="AY147" s="17" t="s">
        <v>151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156</v>
      </c>
      <c r="BK147" s="204">
        <f>ROUND(I147*H147,2)</f>
        <v>0</v>
      </c>
      <c r="BL147" s="17" t="s">
        <v>156</v>
      </c>
      <c r="BM147" s="203" t="s">
        <v>188</v>
      </c>
    </row>
    <row r="148" spans="1:65" s="13" customFormat="1" ht="11.25">
      <c r="B148" s="205"/>
      <c r="C148" s="206"/>
      <c r="D148" s="207" t="s">
        <v>158</v>
      </c>
      <c r="E148" s="208" t="s">
        <v>1</v>
      </c>
      <c r="F148" s="209" t="s">
        <v>183</v>
      </c>
      <c r="G148" s="206"/>
      <c r="H148" s="210">
        <v>232.643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158</v>
      </c>
      <c r="AU148" s="216" t="s">
        <v>86</v>
      </c>
      <c r="AV148" s="13" t="s">
        <v>86</v>
      </c>
      <c r="AW148" s="13" t="s">
        <v>33</v>
      </c>
      <c r="AX148" s="13" t="s">
        <v>76</v>
      </c>
      <c r="AY148" s="216" t="s">
        <v>151</v>
      </c>
    </row>
    <row r="149" spans="1:65" s="13" customFormat="1" ht="11.25">
      <c r="B149" s="205"/>
      <c r="C149" s="206"/>
      <c r="D149" s="207" t="s">
        <v>158</v>
      </c>
      <c r="E149" s="208" t="s">
        <v>1</v>
      </c>
      <c r="F149" s="209" t="s">
        <v>189</v>
      </c>
      <c r="G149" s="206"/>
      <c r="H149" s="210">
        <v>-80.135999999999996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158</v>
      </c>
      <c r="AU149" s="216" t="s">
        <v>86</v>
      </c>
      <c r="AV149" s="13" t="s">
        <v>86</v>
      </c>
      <c r="AW149" s="13" t="s">
        <v>33</v>
      </c>
      <c r="AX149" s="13" t="s">
        <v>76</v>
      </c>
      <c r="AY149" s="216" t="s">
        <v>151</v>
      </c>
    </row>
    <row r="150" spans="1:65" s="14" customFormat="1" ht="11.25">
      <c r="B150" s="217"/>
      <c r="C150" s="218"/>
      <c r="D150" s="207" t="s">
        <v>158</v>
      </c>
      <c r="E150" s="219" t="s">
        <v>1</v>
      </c>
      <c r="F150" s="220" t="s">
        <v>178</v>
      </c>
      <c r="G150" s="218"/>
      <c r="H150" s="221">
        <v>152.50700000000001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158</v>
      </c>
      <c r="AU150" s="227" t="s">
        <v>86</v>
      </c>
      <c r="AV150" s="14" t="s">
        <v>156</v>
      </c>
      <c r="AW150" s="14" t="s">
        <v>33</v>
      </c>
      <c r="AX150" s="14" t="s">
        <v>84</v>
      </c>
      <c r="AY150" s="227" t="s">
        <v>151</v>
      </c>
    </row>
    <row r="151" spans="1:65" s="2" customFormat="1" ht="21.75" customHeight="1">
      <c r="A151" s="34"/>
      <c r="B151" s="35"/>
      <c r="C151" s="192" t="s">
        <v>190</v>
      </c>
      <c r="D151" s="192" t="s">
        <v>152</v>
      </c>
      <c r="E151" s="193" t="s">
        <v>191</v>
      </c>
      <c r="F151" s="194" t="s">
        <v>192</v>
      </c>
      <c r="G151" s="195" t="s">
        <v>155</v>
      </c>
      <c r="H151" s="196">
        <v>80.135999999999996</v>
      </c>
      <c r="I151" s="197"/>
      <c r="J151" s="198">
        <f>ROUND(I151*H151,2)</f>
        <v>0</v>
      </c>
      <c r="K151" s="194" t="s">
        <v>1</v>
      </c>
      <c r="L151" s="39"/>
      <c r="M151" s="199" t="s">
        <v>1</v>
      </c>
      <c r="N151" s="200" t="s">
        <v>43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156</v>
      </c>
      <c r="AT151" s="203" t="s">
        <v>152</v>
      </c>
      <c r="AU151" s="203" t="s">
        <v>86</v>
      </c>
      <c r="AY151" s="17" t="s">
        <v>151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156</v>
      </c>
      <c r="BK151" s="204">
        <f>ROUND(I151*H151,2)</f>
        <v>0</v>
      </c>
      <c r="BL151" s="17" t="s">
        <v>156</v>
      </c>
      <c r="BM151" s="203" t="s">
        <v>193</v>
      </c>
    </row>
    <row r="152" spans="1:65" s="13" customFormat="1" ht="11.25">
      <c r="B152" s="205"/>
      <c r="C152" s="206"/>
      <c r="D152" s="207" t="s">
        <v>158</v>
      </c>
      <c r="E152" s="208" t="s">
        <v>1</v>
      </c>
      <c r="F152" s="209" t="s">
        <v>184</v>
      </c>
      <c r="G152" s="206"/>
      <c r="H152" s="210">
        <v>80.135999999999996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158</v>
      </c>
      <c r="AU152" s="216" t="s">
        <v>86</v>
      </c>
      <c r="AV152" s="13" t="s">
        <v>86</v>
      </c>
      <c r="AW152" s="13" t="s">
        <v>33</v>
      </c>
      <c r="AX152" s="13" t="s">
        <v>84</v>
      </c>
      <c r="AY152" s="216" t="s">
        <v>151</v>
      </c>
    </row>
    <row r="153" spans="1:65" s="2" customFormat="1" ht="21.75" customHeight="1">
      <c r="A153" s="34"/>
      <c r="B153" s="35"/>
      <c r="C153" s="192" t="s">
        <v>194</v>
      </c>
      <c r="D153" s="192" t="s">
        <v>152</v>
      </c>
      <c r="E153" s="193" t="s">
        <v>195</v>
      </c>
      <c r="F153" s="194" t="s">
        <v>196</v>
      </c>
      <c r="G153" s="195" t="s">
        <v>155</v>
      </c>
      <c r="H153" s="196">
        <v>385.15</v>
      </c>
      <c r="I153" s="197"/>
      <c r="J153" s="198">
        <f>ROUND(I153*H153,2)</f>
        <v>0</v>
      </c>
      <c r="K153" s="194" t="s">
        <v>1</v>
      </c>
      <c r="L153" s="39"/>
      <c r="M153" s="199" t="s">
        <v>1</v>
      </c>
      <c r="N153" s="200" t="s">
        <v>43</v>
      </c>
      <c r="O153" s="7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156</v>
      </c>
      <c r="AT153" s="203" t="s">
        <v>152</v>
      </c>
      <c r="AU153" s="203" t="s">
        <v>86</v>
      </c>
      <c r="AY153" s="17" t="s">
        <v>151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156</v>
      </c>
      <c r="BK153" s="204">
        <f>ROUND(I153*H153,2)</f>
        <v>0</v>
      </c>
      <c r="BL153" s="17" t="s">
        <v>156</v>
      </c>
      <c r="BM153" s="203" t="s">
        <v>197</v>
      </c>
    </row>
    <row r="154" spans="1:65" s="13" customFormat="1" ht="11.25">
      <c r="B154" s="205"/>
      <c r="C154" s="206"/>
      <c r="D154" s="207" t="s">
        <v>158</v>
      </c>
      <c r="E154" s="208" t="s">
        <v>1</v>
      </c>
      <c r="F154" s="209" t="s">
        <v>183</v>
      </c>
      <c r="G154" s="206"/>
      <c r="H154" s="210">
        <v>232.643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158</v>
      </c>
      <c r="AU154" s="216" t="s">
        <v>86</v>
      </c>
      <c r="AV154" s="13" t="s">
        <v>86</v>
      </c>
      <c r="AW154" s="13" t="s">
        <v>33</v>
      </c>
      <c r="AX154" s="13" t="s">
        <v>76</v>
      </c>
      <c r="AY154" s="216" t="s">
        <v>151</v>
      </c>
    </row>
    <row r="155" spans="1:65" s="13" customFormat="1" ht="11.25">
      <c r="B155" s="205"/>
      <c r="C155" s="206"/>
      <c r="D155" s="207" t="s">
        <v>158</v>
      </c>
      <c r="E155" s="208" t="s">
        <v>1</v>
      </c>
      <c r="F155" s="209" t="s">
        <v>183</v>
      </c>
      <c r="G155" s="206"/>
      <c r="H155" s="210">
        <v>232.643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158</v>
      </c>
      <c r="AU155" s="216" t="s">
        <v>86</v>
      </c>
      <c r="AV155" s="13" t="s">
        <v>86</v>
      </c>
      <c r="AW155" s="13" t="s">
        <v>33</v>
      </c>
      <c r="AX155" s="13" t="s">
        <v>76</v>
      </c>
      <c r="AY155" s="216" t="s">
        <v>151</v>
      </c>
    </row>
    <row r="156" spans="1:65" s="13" customFormat="1" ht="11.25">
      <c r="B156" s="205"/>
      <c r="C156" s="206"/>
      <c r="D156" s="207" t="s">
        <v>158</v>
      </c>
      <c r="E156" s="208" t="s">
        <v>1</v>
      </c>
      <c r="F156" s="209" t="s">
        <v>189</v>
      </c>
      <c r="G156" s="206"/>
      <c r="H156" s="210">
        <v>-80.135999999999996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158</v>
      </c>
      <c r="AU156" s="216" t="s">
        <v>86</v>
      </c>
      <c r="AV156" s="13" t="s">
        <v>86</v>
      </c>
      <c r="AW156" s="13" t="s">
        <v>33</v>
      </c>
      <c r="AX156" s="13" t="s">
        <v>76</v>
      </c>
      <c r="AY156" s="216" t="s">
        <v>151</v>
      </c>
    </row>
    <row r="157" spans="1:65" s="14" customFormat="1" ht="11.25">
      <c r="B157" s="217"/>
      <c r="C157" s="218"/>
      <c r="D157" s="207" t="s">
        <v>158</v>
      </c>
      <c r="E157" s="219" t="s">
        <v>1</v>
      </c>
      <c r="F157" s="220" t="s">
        <v>178</v>
      </c>
      <c r="G157" s="218"/>
      <c r="H157" s="221">
        <v>385.15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158</v>
      </c>
      <c r="AU157" s="227" t="s">
        <v>86</v>
      </c>
      <c r="AV157" s="14" t="s">
        <v>156</v>
      </c>
      <c r="AW157" s="14" t="s">
        <v>33</v>
      </c>
      <c r="AX157" s="14" t="s">
        <v>84</v>
      </c>
      <c r="AY157" s="227" t="s">
        <v>151</v>
      </c>
    </row>
    <row r="158" spans="1:65" s="2" customFormat="1" ht="24.2" customHeight="1">
      <c r="A158" s="34"/>
      <c r="B158" s="35"/>
      <c r="C158" s="192" t="s">
        <v>198</v>
      </c>
      <c r="D158" s="192" t="s">
        <v>152</v>
      </c>
      <c r="E158" s="193" t="s">
        <v>199</v>
      </c>
      <c r="F158" s="194" t="s">
        <v>200</v>
      </c>
      <c r="G158" s="195" t="s">
        <v>201</v>
      </c>
      <c r="H158" s="196">
        <v>144.245</v>
      </c>
      <c r="I158" s="197"/>
      <c r="J158" s="198">
        <f>ROUND(I158*H158,2)</f>
        <v>0</v>
      </c>
      <c r="K158" s="194" t="s">
        <v>163</v>
      </c>
      <c r="L158" s="39"/>
      <c r="M158" s="199" t="s">
        <v>1</v>
      </c>
      <c r="N158" s="200" t="s">
        <v>43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156</v>
      </c>
      <c r="AT158" s="203" t="s">
        <v>152</v>
      </c>
      <c r="AU158" s="203" t="s">
        <v>86</v>
      </c>
      <c r="AY158" s="17" t="s">
        <v>151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156</v>
      </c>
      <c r="BK158" s="204">
        <f>ROUND(I158*H158,2)</f>
        <v>0</v>
      </c>
      <c r="BL158" s="17" t="s">
        <v>156</v>
      </c>
      <c r="BM158" s="203" t="s">
        <v>202</v>
      </c>
    </row>
    <row r="159" spans="1:65" s="13" customFormat="1" ht="11.25">
      <c r="B159" s="205"/>
      <c r="C159" s="206"/>
      <c r="D159" s="207" t="s">
        <v>158</v>
      </c>
      <c r="E159" s="208" t="s">
        <v>1</v>
      </c>
      <c r="F159" s="209" t="s">
        <v>203</v>
      </c>
      <c r="G159" s="206"/>
      <c r="H159" s="210">
        <v>144.245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158</v>
      </c>
      <c r="AU159" s="216" t="s">
        <v>86</v>
      </c>
      <c r="AV159" s="13" t="s">
        <v>86</v>
      </c>
      <c r="AW159" s="13" t="s">
        <v>33</v>
      </c>
      <c r="AX159" s="13" t="s">
        <v>84</v>
      </c>
      <c r="AY159" s="216" t="s">
        <v>151</v>
      </c>
    </row>
    <row r="160" spans="1:65" s="2" customFormat="1" ht="24.2" customHeight="1">
      <c r="A160" s="34"/>
      <c r="B160" s="35"/>
      <c r="C160" s="192" t="s">
        <v>204</v>
      </c>
      <c r="D160" s="192" t="s">
        <v>152</v>
      </c>
      <c r="E160" s="193" t="s">
        <v>205</v>
      </c>
      <c r="F160" s="194" t="s">
        <v>206</v>
      </c>
      <c r="G160" s="195" t="s">
        <v>155</v>
      </c>
      <c r="H160" s="196">
        <v>80.135999999999996</v>
      </c>
      <c r="I160" s="197"/>
      <c r="J160" s="198">
        <f>ROUND(I160*H160,2)</f>
        <v>0</v>
      </c>
      <c r="K160" s="194" t="s">
        <v>163</v>
      </c>
      <c r="L160" s="39"/>
      <c r="M160" s="199" t="s">
        <v>1</v>
      </c>
      <c r="N160" s="200" t="s">
        <v>43</v>
      </c>
      <c r="O160" s="7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156</v>
      </c>
      <c r="AT160" s="203" t="s">
        <v>152</v>
      </c>
      <c r="AU160" s="203" t="s">
        <v>86</v>
      </c>
      <c r="AY160" s="17" t="s">
        <v>151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156</v>
      </c>
      <c r="BK160" s="204">
        <f>ROUND(I160*H160,2)</f>
        <v>0</v>
      </c>
      <c r="BL160" s="17" t="s">
        <v>156</v>
      </c>
      <c r="BM160" s="203" t="s">
        <v>207</v>
      </c>
    </row>
    <row r="161" spans="1:65" s="13" customFormat="1" ht="11.25">
      <c r="B161" s="205"/>
      <c r="C161" s="206"/>
      <c r="D161" s="207" t="s">
        <v>158</v>
      </c>
      <c r="E161" s="208" t="s">
        <v>1</v>
      </c>
      <c r="F161" s="209" t="s">
        <v>174</v>
      </c>
      <c r="G161" s="206"/>
      <c r="H161" s="210">
        <v>109.536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158</v>
      </c>
      <c r="AU161" s="216" t="s">
        <v>86</v>
      </c>
      <c r="AV161" s="13" t="s">
        <v>86</v>
      </c>
      <c r="AW161" s="13" t="s">
        <v>33</v>
      </c>
      <c r="AX161" s="13" t="s">
        <v>76</v>
      </c>
      <c r="AY161" s="216" t="s">
        <v>151</v>
      </c>
    </row>
    <row r="162" spans="1:65" s="13" customFormat="1" ht="11.25">
      <c r="B162" s="205"/>
      <c r="C162" s="206"/>
      <c r="D162" s="207" t="s">
        <v>158</v>
      </c>
      <c r="E162" s="208" t="s">
        <v>1</v>
      </c>
      <c r="F162" s="209" t="s">
        <v>208</v>
      </c>
      <c r="G162" s="206"/>
      <c r="H162" s="210">
        <v>-29.4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158</v>
      </c>
      <c r="AU162" s="216" t="s">
        <v>86</v>
      </c>
      <c r="AV162" s="13" t="s">
        <v>86</v>
      </c>
      <c r="AW162" s="13" t="s">
        <v>33</v>
      </c>
      <c r="AX162" s="13" t="s">
        <v>76</v>
      </c>
      <c r="AY162" s="216" t="s">
        <v>151</v>
      </c>
    </row>
    <row r="163" spans="1:65" s="14" customFormat="1" ht="11.25">
      <c r="B163" s="217"/>
      <c r="C163" s="218"/>
      <c r="D163" s="207" t="s">
        <v>158</v>
      </c>
      <c r="E163" s="219" t="s">
        <v>1</v>
      </c>
      <c r="F163" s="220" t="s">
        <v>178</v>
      </c>
      <c r="G163" s="218"/>
      <c r="H163" s="221">
        <v>80.135999999999996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158</v>
      </c>
      <c r="AU163" s="227" t="s">
        <v>86</v>
      </c>
      <c r="AV163" s="14" t="s">
        <v>156</v>
      </c>
      <c r="AW163" s="14" t="s">
        <v>33</v>
      </c>
      <c r="AX163" s="14" t="s">
        <v>84</v>
      </c>
      <c r="AY163" s="227" t="s">
        <v>151</v>
      </c>
    </row>
    <row r="164" spans="1:65" s="2" customFormat="1" ht="16.5" customHeight="1">
      <c r="A164" s="34"/>
      <c r="B164" s="35"/>
      <c r="C164" s="192" t="s">
        <v>209</v>
      </c>
      <c r="D164" s="192" t="s">
        <v>152</v>
      </c>
      <c r="E164" s="193" t="s">
        <v>210</v>
      </c>
      <c r="F164" s="194" t="s">
        <v>211</v>
      </c>
      <c r="G164" s="195" t="s">
        <v>212</v>
      </c>
      <c r="H164" s="196">
        <v>412.7</v>
      </c>
      <c r="I164" s="197"/>
      <c r="J164" s="198">
        <f>ROUND(I164*H164,2)</f>
        <v>0</v>
      </c>
      <c r="K164" s="194" t="s">
        <v>1</v>
      </c>
      <c r="L164" s="39"/>
      <c r="M164" s="199" t="s">
        <v>1</v>
      </c>
      <c r="N164" s="200" t="s">
        <v>43</v>
      </c>
      <c r="O164" s="7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156</v>
      </c>
      <c r="AT164" s="203" t="s">
        <v>152</v>
      </c>
      <c r="AU164" s="203" t="s">
        <v>86</v>
      </c>
      <c r="AY164" s="17" t="s">
        <v>151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156</v>
      </c>
      <c r="BK164" s="204">
        <f>ROUND(I164*H164,2)</f>
        <v>0</v>
      </c>
      <c r="BL164" s="17" t="s">
        <v>156</v>
      </c>
      <c r="BM164" s="203" t="s">
        <v>213</v>
      </c>
    </row>
    <row r="165" spans="1:65" s="13" customFormat="1" ht="11.25">
      <c r="B165" s="205"/>
      <c r="C165" s="206"/>
      <c r="D165" s="207" t="s">
        <v>158</v>
      </c>
      <c r="E165" s="208" t="s">
        <v>1</v>
      </c>
      <c r="F165" s="209" t="s">
        <v>214</v>
      </c>
      <c r="G165" s="206"/>
      <c r="H165" s="210">
        <v>324.3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158</v>
      </c>
      <c r="AU165" s="216" t="s">
        <v>86</v>
      </c>
      <c r="AV165" s="13" t="s">
        <v>86</v>
      </c>
      <c r="AW165" s="13" t="s">
        <v>33</v>
      </c>
      <c r="AX165" s="13" t="s">
        <v>76</v>
      </c>
      <c r="AY165" s="216" t="s">
        <v>151</v>
      </c>
    </row>
    <row r="166" spans="1:65" s="13" customFormat="1" ht="11.25">
      <c r="B166" s="205"/>
      <c r="C166" s="206"/>
      <c r="D166" s="207" t="s">
        <v>158</v>
      </c>
      <c r="E166" s="208" t="s">
        <v>1</v>
      </c>
      <c r="F166" s="209" t="s">
        <v>215</v>
      </c>
      <c r="G166" s="206"/>
      <c r="H166" s="210">
        <v>88.4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158</v>
      </c>
      <c r="AU166" s="216" t="s">
        <v>86</v>
      </c>
      <c r="AV166" s="13" t="s">
        <v>86</v>
      </c>
      <c r="AW166" s="13" t="s">
        <v>33</v>
      </c>
      <c r="AX166" s="13" t="s">
        <v>76</v>
      </c>
      <c r="AY166" s="216" t="s">
        <v>151</v>
      </c>
    </row>
    <row r="167" spans="1:65" s="14" customFormat="1" ht="11.25">
      <c r="B167" s="217"/>
      <c r="C167" s="218"/>
      <c r="D167" s="207" t="s">
        <v>158</v>
      </c>
      <c r="E167" s="219" t="s">
        <v>1</v>
      </c>
      <c r="F167" s="220" t="s">
        <v>178</v>
      </c>
      <c r="G167" s="218"/>
      <c r="H167" s="221">
        <v>412.7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158</v>
      </c>
      <c r="AU167" s="227" t="s">
        <v>86</v>
      </c>
      <c r="AV167" s="14" t="s">
        <v>156</v>
      </c>
      <c r="AW167" s="14" t="s">
        <v>33</v>
      </c>
      <c r="AX167" s="14" t="s">
        <v>84</v>
      </c>
      <c r="AY167" s="227" t="s">
        <v>151</v>
      </c>
    </row>
    <row r="168" spans="1:65" s="2" customFormat="1" ht="16.5" customHeight="1">
      <c r="A168" s="34"/>
      <c r="B168" s="35"/>
      <c r="C168" s="228" t="s">
        <v>216</v>
      </c>
      <c r="D168" s="228" t="s">
        <v>217</v>
      </c>
      <c r="E168" s="229" t="s">
        <v>218</v>
      </c>
      <c r="F168" s="230" t="s">
        <v>219</v>
      </c>
      <c r="G168" s="231" t="s">
        <v>212</v>
      </c>
      <c r="H168" s="232">
        <v>225</v>
      </c>
      <c r="I168" s="233"/>
      <c r="J168" s="234">
        <f>ROUND(I168*H168,2)</f>
        <v>0</v>
      </c>
      <c r="K168" s="230" t="s">
        <v>1</v>
      </c>
      <c r="L168" s="235"/>
      <c r="M168" s="236" t="s">
        <v>1</v>
      </c>
      <c r="N168" s="237" t="s">
        <v>43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194</v>
      </c>
      <c r="AT168" s="203" t="s">
        <v>217</v>
      </c>
      <c r="AU168" s="203" t="s">
        <v>86</v>
      </c>
      <c r="AY168" s="17" t="s">
        <v>151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156</v>
      </c>
      <c r="BK168" s="204">
        <f>ROUND(I168*H168,2)</f>
        <v>0</v>
      </c>
      <c r="BL168" s="17" t="s">
        <v>156</v>
      </c>
      <c r="BM168" s="203" t="s">
        <v>220</v>
      </c>
    </row>
    <row r="169" spans="1:65" s="13" customFormat="1" ht="11.25">
      <c r="B169" s="205"/>
      <c r="C169" s="206"/>
      <c r="D169" s="207" t="s">
        <v>158</v>
      </c>
      <c r="E169" s="208" t="s">
        <v>1</v>
      </c>
      <c r="F169" s="209" t="s">
        <v>221</v>
      </c>
      <c r="G169" s="206"/>
      <c r="H169" s="210">
        <v>112.5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158</v>
      </c>
      <c r="AU169" s="216" t="s">
        <v>86</v>
      </c>
      <c r="AV169" s="13" t="s">
        <v>86</v>
      </c>
      <c r="AW169" s="13" t="s">
        <v>33</v>
      </c>
      <c r="AX169" s="13" t="s">
        <v>76</v>
      </c>
      <c r="AY169" s="216" t="s">
        <v>151</v>
      </c>
    </row>
    <row r="170" spans="1:65" s="13" customFormat="1" ht="11.25">
      <c r="B170" s="205"/>
      <c r="C170" s="206"/>
      <c r="D170" s="207" t="s">
        <v>158</v>
      </c>
      <c r="E170" s="208" t="s">
        <v>1</v>
      </c>
      <c r="F170" s="209" t="s">
        <v>222</v>
      </c>
      <c r="G170" s="206"/>
      <c r="H170" s="210">
        <v>225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158</v>
      </c>
      <c r="AU170" s="216" t="s">
        <v>86</v>
      </c>
      <c r="AV170" s="13" t="s">
        <v>86</v>
      </c>
      <c r="AW170" s="13" t="s">
        <v>33</v>
      </c>
      <c r="AX170" s="13" t="s">
        <v>84</v>
      </c>
      <c r="AY170" s="216" t="s">
        <v>151</v>
      </c>
    </row>
    <row r="171" spans="1:65" s="12" customFormat="1" ht="22.9" customHeight="1">
      <c r="B171" s="176"/>
      <c r="C171" s="177"/>
      <c r="D171" s="178" t="s">
        <v>75</v>
      </c>
      <c r="E171" s="190" t="s">
        <v>86</v>
      </c>
      <c r="F171" s="190" t="s">
        <v>223</v>
      </c>
      <c r="G171" s="177"/>
      <c r="H171" s="177"/>
      <c r="I171" s="180"/>
      <c r="J171" s="191">
        <f>BK171</f>
        <v>0</v>
      </c>
      <c r="K171" s="177"/>
      <c r="L171" s="182"/>
      <c r="M171" s="183"/>
      <c r="N171" s="184"/>
      <c r="O171" s="184"/>
      <c r="P171" s="185">
        <f>SUM(P172:P201)</f>
        <v>0</v>
      </c>
      <c r="Q171" s="184"/>
      <c r="R171" s="185">
        <f>SUM(R172:R201)</f>
        <v>190.15572166632987</v>
      </c>
      <c r="S171" s="184"/>
      <c r="T171" s="186">
        <f>SUM(T172:T201)</f>
        <v>0</v>
      </c>
      <c r="AR171" s="187" t="s">
        <v>84</v>
      </c>
      <c r="AT171" s="188" t="s">
        <v>75</v>
      </c>
      <c r="AU171" s="188" t="s">
        <v>84</v>
      </c>
      <c r="AY171" s="187" t="s">
        <v>151</v>
      </c>
      <c r="BK171" s="189">
        <f>SUM(BK172:BK201)</f>
        <v>0</v>
      </c>
    </row>
    <row r="172" spans="1:65" s="2" customFormat="1" ht="16.5" customHeight="1">
      <c r="A172" s="34"/>
      <c r="B172" s="35"/>
      <c r="C172" s="192" t="s">
        <v>224</v>
      </c>
      <c r="D172" s="192" t="s">
        <v>152</v>
      </c>
      <c r="E172" s="193" t="s">
        <v>225</v>
      </c>
      <c r="F172" s="194" t="s">
        <v>226</v>
      </c>
      <c r="G172" s="195" t="s">
        <v>155</v>
      </c>
      <c r="H172" s="196">
        <v>10.119999999999999</v>
      </c>
      <c r="I172" s="197"/>
      <c r="J172" s="198">
        <f>ROUND(I172*H172,2)</f>
        <v>0</v>
      </c>
      <c r="K172" s="194" t="s">
        <v>163</v>
      </c>
      <c r="L172" s="39"/>
      <c r="M172" s="199" t="s">
        <v>1</v>
      </c>
      <c r="N172" s="200" t="s">
        <v>43</v>
      </c>
      <c r="O172" s="72"/>
      <c r="P172" s="201">
        <f>O172*H172</f>
        <v>0</v>
      </c>
      <c r="Q172" s="201">
        <v>2.3010222040000001</v>
      </c>
      <c r="R172" s="201">
        <f>Q172*H172</f>
        <v>23.286344704480001</v>
      </c>
      <c r="S172" s="201">
        <v>0</v>
      </c>
      <c r="T172" s="20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156</v>
      </c>
      <c r="AT172" s="203" t="s">
        <v>152</v>
      </c>
      <c r="AU172" s="203" t="s">
        <v>86</v>
      </c>
      <c r="AY172" s="17" t="s">
        <v>151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7" t="s">
        <v>156</v>
      </c>
      <c r="BK172" s="204">
        <f>ROUND(I172*H172,2)</f>
        <v>0</v>
      </c>
      <c r="BL172" s="17" t="s">
        <v>156</v>
      </c>
      <c r="BM172" s="203" t="s">
        <v>227</v>
      </c>
    </row>
    <row r="173" spans="1:65" s="13" customFormat="1" ht="11.25">
      <c r="B173" s="205"/>
      <c r="C173" s="206"/>
      <c r="D173" s="207" t="s">
        <v>158</v>
      </c>
      <c r="E173" s="208" t="s">
        <v>1</v>
      </c>
      <c r="F173" s="209" t="s">
        <v>228</v>
      </c>
      <c r="G173" s="206"/>
      <c r="H173" s="210">
        <v>6.3040000000000003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158</v>
      </c>
      <c r="AU173" s="216" t="s">
        <v>86</v>
      </c>
      <c r="AV173" s="13" t="s">
        <v>86</v>
      </c>
      <c r="AW173" s="13" t="s">
        <v>33</v>
      </c>
      <c r="AX173" s="13" t="s">
        <v>76</v>
      </c>
      <c r="AY173" s="216" t="s">
        <v>151</v>
      </c>
    </row>
    <row r="174" spans="1:65" s="13" customFormat="1" ht="11.25">
      <c r="B174" s="205"/>
      <c r="C174" s="206"/>
      <c r="D174" s="207" t="s">
        <v>158</v>
      </c>
      <c r="E174" s="208" t="s">
        <v>1</v>
      </c>
      <c r="F174" s="209" t="s">
        <v>229</v>
      </c>
      <c r="G174" s="206"/>
      <c r="H174" s="210">
        <v>3.8159999999999998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158</v>
      </c>
      <c r="AU174" s="216" t="s">
        <v>86</v>
      </c>
      <c r="AV174" s="13" t="s">
        <v>86</v>
      </c>
      <c r="AW174" s="13" t="s">
        <v>33</v>
      </c>
      <c r="AX174" s="13" t="s">
        <v>76</v>
      </c>
      <c r="AY174" s="216" t="s">
        <v>151</v>
      </c>
    </row>
    <row r="175" spans="1:65" s="14" customFormat="1" ht="11.25">
      <c r="B175" s="217"/>
      <c r="C175" s="218"/>
      <c r="D175" s="207" t="s">
        <v>158</v>
      </c>
      <c r="E175" s="219" t="s">
        <v>1</v>
      </c>
      <c r="F175" s="220" t="s">
        <v>178</v>
      </c>
      <c r="G175" s="218"/>
      <c r="H175" s="221">
        <v>10.119999999999999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158</v>
      </c>
      <c r="AU175" s="227" t="s">
        <v>86</v>
      </c>
      <c r="AV175" s="14" t="s">
        <v>156</v>
      </c>
      <c r="AW175" s="14" t="s">
        <v>33</v>
      </c>
      <c r="AX175" s="14" t="s">
        <v>84</v>
      </c>
      <c r="AY175" s="227" t="s">
        <v>151</v>
      </c>
    </row>
    <row r="176" spans="1:65" s="2" customFormat="1" ht="24.2" customHeight="1">
      <c r="A176" s="34"/>
      <c r="B176" s="35"/>
      <c r="C176" s="192" t="s">
        <v>230</v>
      </c>
      <c r="D176" s="192" t="s">
        <v>152</v>
      </c>
      <c r="E176" s="193" t="s">
        <v>231</v>
      </c>
      <c r="F176" s="194" t="s">
        <v>232</v>
      </c>
      <c r="G176" s="195" t="s">
        <v>155</v>
      </c>
      <c r="H176" s="196">
        <v>14.295</v>
      </c>
      <c r="I176" s="197"/>
      <c r="J176" s="198">
        <f>ROUND(I176*H176,2)</f>
        <v>0</v>
      </c>
      <c r="K176" s="194" t="s">
        <v>163</v>
      </c>
      <c r="L176" s="39"/>
      <c r="M176" s="199" t="s">
        <v>1</v>
      </c>
      <c r="N176" s="200" t="s">
        <v>43</v>
      </c>
      <c r="O176" s="72"/>
      <c r="P176" s="201">
        <f>O176*H176</f>
        <v>0</v>
      </c>
      <c r="Q176" s="201">
        <v>2.5018722040000001</v>
      </c>
      <c r="R176" s="201">
        <f>Q176*H176</f>
        <v>35.76426315618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156</v>
      </c>
      <c r="AT176" s="203" t="s">
        <v>152</v>
      </c>
      <c r="AU176" s="203" t="s">
        <v>86</v>
      </c>
      <c r="AY176" s="17" t="s">
        <v>151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156</v>
      </c>
      <c r="BK176" s="204">
        <f>ROUND(I176*H176,2)</f>
        <v>0</v>
      </c>
      <c r="BL176" s="17" t="s">
        <v>156</v>
      </c>
      <c r="BM176" s="203" t="s">
        <v>233</v>
      </c>
    </row>
    <row r="177" spans="1:65" s="13" customFormat="1" ht="11.25">
      <c r="B177" s="205"/>
      <c r="C177" s="206"/>
      <c r="D177" s="207" t="s">
        <v>158</v>
      </c>
      <c r="E177" s="208" t="s">
        <v>1</v>
      </c>
      <c r="F177" s="209" t="s">
        <v>234</v>
      </c>
      <c r="G177" s="206"/>
      <c r="H177" s="210">
        <v>14.295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158</v>
      </c>
      <c r="AU177" s="216" t="s">
        <v>86</v>
      </c>
      <c r="AV177" s="13" t="s">
        <v>86</v>
      </c>
      <c r="AW177" s="13" t="s">
        <v>33</v>
      </c>
      <c r="AX177" s="13" t="s">
        <v>84</v>
      </c>
      <c r="AY177" s="216" t="s">
        <v>151</v>
      </c>
    </row>
    <row r="178" spans="1:65" s="2" customFormat="1" ht="16.5" customHeight="1">
      <c r="A178" s="34"/>
      <c r="B178" s="35"/>
      <c r="C178" s="192" t="s">
        <v>8</v>
      </c>
      <c r="D178" s="192" t="s">
        <v>152</v>
      </c>
      <c r="E178" s="193" t="s">
        <v>235</v>
      </c>
      <c r="F178" s="194" t="s">
        <v>236</v>
      </c>
      <c r="G178" s="195" t="s">
        <v>212</v>
      </c>
      <c r="H178" s="196">
        <v>12.765000000000001</v>
      </c>
      <c r="I178" s="197"/>
      <c r="J178" s="198">
        <f>ROUND(I178*H178,2)</f>
        <v>0</v>
      </c>
      <c r="K178" s="194" t="s">
        <v>163</v>
      </c>
      <c r="L178" s="39"/>
      <c r="M178" s="199" t="s">
        <v>1</v>
      </c>
      <c r="N178" s="200" t="s">
        <v>43</v>
      </c>
      <c r="O178" s="72"/>
      <c r="P178" s="201">
        <f>O178*H178</f>
        <v>0</v>
      </c>
      <c r="Q178" s="201">
        <v>2.4719E-3</v>
      </c>
      <c r="R178" s="201">
        <f>Q178*H178</f>
        <v>3.1553803499999998E-2</v>
      </c>
      <c r="S178" s="201">
        <v>0</v>
      </c>
      <c r="T178" s="20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156</v>
      </c>
      <c r="AT178" s="203" t="s">
        <v>152</v>
      </c>
      <c r="AU178" s="203" t="s">
        <v>86</v>
      </c>
      <c r="AY178" s="17" t="s">
        <v>151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156</v>
      </c>
      <c r="BK178" s="204">
        <f>ROUND(I178*H178,2)</f>
        <v>0</v>
      </c>
      <c r="BL178" s="17" t="s">
        <v>156</v>
      </c>
      <c r="BM178" s="203" t="s">
        <v>237</v>
      </c>
    </row>
    <row r="179" spans="1:65" s="13" customFormat="1" ht="11.25">
      <c r="B179" s="205"/>
      <c r="C179" s="206"/>
      <c r="D179" s="207" t="s">
        <v>158</v>
      </c>
      <c r="E179" s="208" t="s">
        <v>1</v>
      </c>
      <c r="F179" s="209" t="s">
        <v>238</v>
      </c>
      <c r="G179" s="206"/>
      <c r="H179" s="210">
        <v>12.765000000000001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158</v>
      </c>
      <c r="AU179" s="216" t="s">
        <v>86</v>
      </c>
      <c r="AV179" s="13" t="s">
        <v>86</v>
      </c>
      <c r="AW179" s="13" t="s">
        <v>33</v>
      </c>
      <c r="AX179" s="13" t="s">
        <v>84</v>
      </c>
      <c r="AY179" s="216" t="s">
        <v>151</v>
      </c>
    </row>
    <row r="180" spans="1:65" s="2" customFormat="1" ht="16.5" customHeight="1">
      <c r="A180" s="34"/>
      <c r="B180" s="35"/>
      <c r="C180" s="192" t="s">
        <v>239</v>
      </c>
      <c r="D180" s="192" t="s">
        <v>152</v>
      </c>
      <c r="E180" s="193" t="s">
        <v>240</v>
      </c>
      <c r="F180" s="194" t="s">
        <v>241</v>
      </c>
      <c r="G180" s="195" t="s">
        <v>212</v>
      </c>
      <c r="H180" s="196">
        <v>12.765000000000001</v>
      </c>
      <c r="I180" s="197"/>
      <c r="J180" s="198">
        <f>ROUND(I180*H180,2)</f>
        <v>0</v>
      </c>
      <c r="K180" s="194" t="s">
        <v>163</v>
      </c>
      <c r="L180" s="39"/>
      <c r="M180" s="199" t="s">
        <v>1</v>
      </c>
      <c r="N180" s="200" t="s">
        <v>43</v>
      </c>
      <c r="O180" s="7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156</v>
      </c>
      <c r="AT180" s="203" t="s">
        <v>152</v>
      </c>
      <c r="AU180" s="203" t="s">
        <v>86</v>
      </c>
      <c r="AY180" s="17" t="s">
        <v>151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156</v>
      </c>
      <c r="BK180" s="204">
        <f>ROUND(I180*H180,2)</f>
        <v>0</v>
      </c>
      <c r="BL180" s="17" t="s">
        <v>156</v>
      </c>
      <c r="BM180" s="203" t="s">
        <v>242</v>
      </c>
    </row>
    <row r="181" spans="1:65" s="13" customFormat="1" ht="11.25">
      <c r="B181" s="205"/>
      <c r="C181" s="206"/>
      <c r="D181" s="207" t="s">
        <v>158</v>
      </c>
      <c r="E181" s="208" t="s">
        <v>1</v>
      </c>
      <c r="F181" s="209" t="s">
        <v>238</v>
      </c>
      <c r="G181" s="206"/>
      <c r="H181" s="210">
        <v>12.765000000000001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158</v>
      </c>
      <c r="AU181" s="216" t="s">
        <v>86</v>
      </c>
      <c r="AV181" s="13" t="s">
        <v>86</v>
      </c>
      <c r="AW181" s="13" t="s">
        <v>33</v>
      </c>
      <c r="AX181" s="13" t="s">
        <v>84</v>
      </c>
      <c r="AY181" s="216" t="s">
        <v>151</v>
      </c>
    </row>
    <row r="182" spans="1:65" s="2" customFormat="1" ht="16.5" customHeight="1">
      <c r="A182" s="34"/>
      <c r="B182" s="35"/>
      <c r="C182" s="192" t="s">
        <v>243</v>
      </c>
      <c r="D182" s="192" t="s">
        <v>152</v>
      </c>
      <c r="E182" s="193" t="s">
        <v>244</v>
      </c>
      <c r="F182" s="194" t="s">
        <v>245</v>
      </c>
      <c r="G182" s="195" t="s">
        <v>201</v>
      </c>
      <c r="H182" s="196">
        <v>0.72699999999999998</v>
      </c>
      <c r="I182" s="197"/>
      <c r="J182" s="198">
        <f>ROUND(I182*H182,2)</f>
        <v>0</v>
      </c>
      <c r="K182" s="194" t="s">
        <v>163</v>
      </c>
      <c r="L182" s="39"/>
      <c r="M182" s="199" t="s">
        <v>1</v>
      </c>
      <c r="N182" s="200" t="s">
        <v>43</v>
      </c>
      <c r="O182" s="72"/>
      <c r="P182" s="201">
        <f>O182*H182</f>
        <v>0</v>
      </c>
      <c r="Q182" s="201">
        <v>1.0627727796999999</v>
      </c>
      <c r="R182" s="201">
        <f>Q182*H182</f>
        <v>0.77263581084189992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156</v>
      </c>
      <c r="AT182" s="203" t="s">
        <v>152</v>
      </c>
      <c r="AU182" s="203" t="s">
        <v>86</v>
      </c>
      <c r="AY182" s="17" t="s">
        <v>151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156</v>
      </c>
      <c r="BK182" s="204">
        <f>ROUND(I182*H182,2)</f>
        <v>0</v>
      </c>
      <c r="BL182" s="17" t="s">
        <v>156</v>
      </c>
      <c r="BM182" s="203" t="s">
        <v>246</v>
      </c>
    </row>
    <row r="183" spans="1:65" s="13" customFormat="1" ht="11.25">
      <c r="B183" s="205"/>
      <c r="C183" s="206"/>
      <c r="D183" s="207" t="s">
        <v>158</v>
      </c>
      <c r="E183" s="208" t="s">
        <v>1</v>
      </c>
      <c r="F183" s="209" t="s">
        <v>247</v>
      </c>
      <c r="G183" s="206"/>
      <c r="H183" s="210">
        <v>0.72699999999999998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158</v>
      </c>
      <c r="AU183" s="216" t="s">
        <v>86</v>
      </c>
      <c r="AV183" s="13" t="s">
        <v>86</v>
      </c>
      <c r="AW183" s="13" t="s">
        <v>33</v>
      </c>
      <c r="AX183" s="13" t="s">
        <v>84</v>
      </c>
      <c r="AY183" s="216" t="s">
        <v>151</v>
      </c>
    </row>
    <row r="184" spans="1:65" s="2" customFormat="1" ht="24.2" customHeight="1">
      <c r="A184" s="34"/>
      <c r="B184" s="35"/>
      <c r="C184" s="192" t="s">
        <v>248</v>
      </c>
      <c r="D184" s="192" t="s">
        <v>152</v>
      </c>
      <c r="E184" s="193" t="s">
        <v>249</v>
      </c>
      <c r="F184" s="194" t="s">
        <v>250</v>
      </c>
      <c r="G184" s="195" t="s">
        <v>155</v>
      </c>
      <c r="H184" s="196">
        <v>21.431999999999999</v>
      </c>
      <c r="I184" s="197"/>
      <c r="J184" s="198">
        <f>ROUND(I184*H184,2)</f>
        <v>0</v>
      </c>
      <c r="K184" s="194" t="s">
        <v>163</v>
      </c>
      <c r="L184" s="39"/>
      <c r="M184" s="199" t="s">
        <v>1</v>
      </c>
      <c r="N184" s="200" t="s">
        <v>43</v>
      </c>
      <c r="O184" s="72"/>
      <c r="P184" s="201">
        <f>O184*H184</f>
        <v>0</v>
      </c>
      <c r="Q184" s="201">
        <v>2.5018722040000001</v>
      </c>
      <c r="R184" s="201">
        <f>Q184*H184</f>
        <v>53.620125076127998</v>
      </c>
      <c r="S184" s="201">
        <v>0</v>
      </c>
      <c r="T184" s="20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3" t="s">
        <v>156</v>
      </c>
      <c r="AT184" s="203" t="s">
        <v>152</v>
      </c>
      <c r="AU184" s="203" t="s">
        <v>86</v>
      </c>
      <c r="AY184" s="17" t="s">
        <v>151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7" t="s">
        <v>156</v>
      </c>
      <c r="BK184" s="204">
        <f>ROUND(I184*H184,2)</f>
        <v>0</v>
      </c>
      <c r="BL184" s="17" t="s">
        <v>156</v>
      </c>
      <c r="BM184" s="203" t="s">
        <v>251</v>
      </c>
    </row>
    <row r="185" spans="1:65" s="13" customFormat="1" ht="11.25">
      <c r="B185" s="205"/>
      <c r="C185" s="206"/>
      <c r="D185" s="207" t="s">
        <v>158</v>
      </c>
      <c r="E185" s="208" t="s">
        <v>1</v>
      </c>
      <c r="F185" s="209" t="s">
        <v>252</v>
      </c>
      <c r="G185" s="206"/>
      <c r="H185" s="210">
        <v>21.431999999999999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158</v>
      </c>
      <c r="AU185" s="216" t="s">
        <v>86</v>
      </c>
      <c r="AV185" s="13" t="s">
        <v>86</v>
      </c>
      <c r="AW185" s="13" t="s">
        <v>33</v>
      </c>
      <c r="AX185" s="13" t="s">
        <v>84</v>
      </c>
      <c r="AY185" s="216" t="s">
        <v>151</v>
      </c>
    </row>
    <row r="186" spans="1:65" s="2" customFormat="1" ht="16.5" customHeight="1">
      <c r="A186" s="34"/>
      <c r="B186" s="35"/>
      <c r="C186" s="192" t="s">
        <v>253</v>
      </c>
      <c r="D186" s="192" t="s">
        <v>152</v>
      </c>
      <c r="E186" s="193" t="s">
        <v>254</v>
      </c>
      <c r="F186" s="194" t="s">
        <v>255</v>
      </c>
      <c r="G186" s="195" t="s">
        <v>212</v>
      </c>
      <c r="H186" s="196">
        <v>107.64</v>
      </c>
      <c r="I186" s="197"/>
      <c r="J186" s="198">
        <f>ROUND(I186*H186,2)</f>
        <v>0</v>
      </c>
      <c r="K186" s="194" t="s">
        <v>163</v>
      </c>
      <c r="L186" s="39"/>
      <c r="M186" s="199" t="s">
        <v>1</v>
      </c>
      <c r="N186" s="200" t="s">
        <v>43</v>
      </c>
      <c r="O186" s="72"/>
      <c r="P186" s="201">
        <f>O186*H186</f>
        <v>0</v>
      </c>
      <c r="Q186" s="201">
        <v>2.6919000000000001E-3</v>
      </c>
      <c r="R186" s="201">
        <f>Q186*H186</f>
        <v>0.28975611600000001</v>
      </c>
      <c r="S186" s="201">
        <v>0</v>
      </c>
      <c r="T186" s="20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156</v>
      </c>
      <c r="AT186" s="203" t="s">
        <v>152</v>
      </c>
      <c r="AU186" s="203" t="s">
        <v>86</v>
      </c>
      <c r="AY186" s="17" t="s">
        <v>151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156</v>
      </c>
      <c r="BK186" s="204">
        <f>ROUND(I186*H186,2)</f>
        <v>0</v>
      </c>
      <c r="BL186" s="17" t="s">
        <v>156</v>
      </c>
      <c r="BM186" s="203" t="s">
        <v>256</v>
      </c>
    </row>
    <row r="187" spans="1:65" s="13" customFormat="1" ht="11.25">
      <c r="B187" s="205"/>
      <c r="C187" s="206"/>
      <c r="D187" s="207" t="s">
        <v>158</v>
      </c>
      <c r="E187" s="208" t="s">
        <v>1</v>
      </c>
      <c r="F187" s="209" t="s">
        <v>257</v>
      </c>
      <c r="G187" s="206"/>
      <c r="H187" s="210">
        <v>107.64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158</v>
      </c>
      <c r="AU187" s="216" t="s">
        <v>86</v>
      </c>
      <c r="AV187" s="13" t="s">
        <v>86</v>
      </c>
      <c r="AW187" s="13" t="s">
        <v>33</v>
      </c>
      <c r="AX187" s="13" t="s">
        <v>84</v>
      </c>
      <c r="AY187" s="216" t="s">
        <v>151</v>
      </c>
    </row>
    <row r="188" spans="1:65" s="2" customFormat="1" ht="16.5" customHeight="1">
      <c r="A188" s="34"/>
      <c r="B188" s="35"/>
      <c r="C188" s="192" t="s">
        <v>258</v>
      </c>
      <c r="D188" s="192" t="s">
        <v>152</v>
      </c>
      <c r="E188" s="193" t="s">
        <v>259</v>
      </c>
      <c r="F188" s="194" t="s">
        <v>260</v>
      </c>
      <c r="G188" s="195" t="s">
        <v>212</v>
      </c>
      <c r="H188" s="196">
        <v>107.64</v>
      </c>
      <c r="I188" s="197"/>
      <c r="J188" s="198">
        <f>ROUND(I188*H188,2)</f>
        <v>0</v>
      </c>
      <c r="K188" s="194" t="s">
        <v>163</v>
      </c>
      <c r="L188" s="39"/>
      <c r="M188" s="199" t="s">
        <v>1</v>
      </c>
      <c r="N188" s="200" t="s">
        <v>43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156</v>
      </c>
      <c r="AT188" s="203" t="s">
        <v>152</v>
      </c>
      <c r="AU188" s="203" t="s">
        <v>86</v>
      </c>
      <c r="AY188" s="17" t="s">
        <v>151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156</v>
      </c>
      <c r="BK188" s="204">
        <f>ROUND(I188*H188,2)</f>
        <v>0</v>
      </c>
      <c r="BL188" s="17" t="s">
        <v>156</v>
      </c>
      <c r="BM188" s="203" t="s">
        <v>261</v>
      </c>
    </row>
    <row r="189" spans="1:65" s="13" customFormat="1" ht="11.25">
      <c r="B189" s="205"/>
      <c r="C189" s="206"/>
      <c r="D189" s="207" t="s">
        <v>158</v>
      </c>
      <c r="E189" s="208" t="s">
        <v>1</v>
      </c>
      <c r="F189" s="209" t="s">
        <v>257</v>
      </c>
      <c r="G189" s="206"/>
      <c r="H189" s="210">
        <v>107.64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158</v>
      </c>
      <c r="AU189" s="216" t="s">
        <v>86</v>
      </c>
      <c r="AV189" s="13" t="s">
        <v>86</v>
      </c>
      <c r="AW189" s="13" t="s">
        <v>33</v>
      </c>
      <c r="AX189" s="13" t="s">
        <v>84</v>
      </c>
      <c r="AY189" s="216" t="s">
        <v>151</v>
      </c>
    </row>
    <row r="190" spans="1:65" s="2" customFormat="1" ht="21.75" customHeight="1">
      <c r="A190" s="34"/>
      <c r="B190" s="35"/>
      <c r="C190" s="192" t="s">
        <v>7</v>
      </c>
      <c r="D190" s="192" t="s">
        <v>152</v>
      </c>
      <c r="E190" s="193" t="s">
        <v>262</v>
      </c>
      <c r="F190" s="194" t="s">
        <v>263</v>
      </c>
      <c r="G190" s="195" t="s">
        <v>201</v>
      </c>
      <c r="H190" s="196">
        <v>1.407</v>
      </c>
      <c r="I190" s="197"/>
      <c r="J190" s="198">
        <f>ROUND(I190*H190,2)</f>
        <v>0</v>
      </c>
      <c r="K190" s="194" t="s">
        <v>163</v>
      </c>
      <c r="L190" s="39"/>
      <c r="M190" s="199" t="s">
        <v>1</v>
      </c>
      <c r="N190" s="200" t="s">
        <v>43</v>
      </c>
      <c r="O190" s="72"/>
      <c r="P190" s="201">
        <f>O190*H190</f>
        <v>0</v>
      </c>
      <c r="Q190" s="201">
        <v>1.0606207999999999</v>
      </c>
      <c r="R190" s="201">
        <f>Q190*H190</f>
        <v>1.4922934656</v>
      </c>
      <c r="S190" s="201">
        <v>0</v>
      </c>
      <c r="T190" s="20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3" t="s">
        <v>156</v>
      </c>
      <c r="AT190" s="203" t="s">
        <v>152</v>
      </c>
      <c r="AU190" s="203" t="s">
        <v>86</v>
      </c>
      <c r="AY190" s="17" t="s">
        <v>151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156</v>
      </c>
      <c r="BK190" s="204">
        <f>ROUND(I190*H190,2)</f>
        <v>0</v>
      </c>
      <c r="BL190" s="17" t="s">
        <v>156</v>
      </c>
      <c r="BM190" s="203" t="s">
        <v>264</v>
      </c>
    </row>
    <row r="191" spans="1:65" s="13" customFormat="1" ht="22.5">
      <c r="B191" s="205"/>
      <c r="C191" s="206"/>
      <c r="D191" s="207" t="s">
        <v>158</v>
      </c>
      <c r="E191" s="208" t="s">
        <v>1</v>
      </c>
      <c r="F191" s="209" t="s">
        <v>265</v>
      </c>
      <c r="G191" s="206"/>
      <c r="H191" s="210">
        <v>1.407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158</v>
      </c>
      <c r="AU191" s="216" t="s">
        <v>86</v>
      </c>
      <c r="AV191" s="13" t="s">
        <v>86</v>
      </c>
      <c r="AW191" s="13" t="s">
        <v>33</v>
      </c>
      <c r="AX191" s="13" t="s">
        <v>84</v>
      </c>
      <c r="AY191" s="216" t="s">
        <v>151</v>
      </c>
    </row>
    <row r="192" spans="1:65" s="13" customFormat="1" ht="11.25">
      <c r="B192" s="205"/>
      <c r="C192" s="206"/>
      <c r="D192" s="207" t="s">
        <v>158</v>
      </c>
      <c r="E192" s="208" t="s">
        <v>1</v>
      </c>
      <c r="F192" s="209" t="s">
        <v>266</v>
      </c>
      <c r="G192" s="206"/>
      <c r="H192" s="210">
        <v>1.607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158</v>
      </c>
      <c r="AU192" s="216" t="s">
        <v>86</v>
      </c>
      <c r="AV192" s="13" t="s">
        <v>86</v>
      </c>
      <c r="AW192" s="13" t="s">
        <v>33</v>
      </c>
      <c r="AX192" s="13" t="s">
        <v>76</v>
      </c>
      <c r="AY192" s="216" t="s">
        <v>151</v>
      </c>
    </row>
    <row r="193" spans="1:65" s="2" customFormat="1" ht="24.2" customHeight="1">
      <c r="A193" s="34"/>
      <c r="B193" s="35"/>
      <c r="C193" s="192" t="s">
        <v>267</v>
      </c>
      <c r="D193" s="192" t="s">
        <v>152</v>
      </c>
      <c r="E193" s="193" t="s">
        <v>268</v>
      </c>
      <c r="F193" s="194" t="s">
        <v>269</v>
      </c>
      <c r="G193" s="195" t="s">
        <v>155</v>
      </c>
      <c r="H193" s="196">
        <v>29.4</v>
      </c>
      <c r="I193" s="197"/>
      <c r="J193" s="198">
        <f>ROUND(I193*H193,2)</f>
        <v>0</v>
      </c>
      <c r="K193" s="194" t="s">
        <v>163</v>
      </c>
      <c r="L193" s="39"/>
      <c r="M193" s="199" t="s">
        <v>1</v>
      </c>
      <c r="N193" s="200" t="s">
        <v>43</v>
      </c>
      <c r="O193" s="72"/>
      <c r="P193" s="201">
        <f>O193*H193</f>
        <v>0</v>
      </c>
      <c r="Q193" s="201">
        <v>2.5018722040000001</v>
      </c>
      <c r="R193" s="201">
        <f>Q193*H193</f>
        <v>73.555042797599995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156</v>
      </c>
      <c r="AT193" s="203" t="s">
        <v>152</v>
      </c>
      <c r="AU193" s="203" t="s">
        <v>86</v>
      </c>
      <c r="AY193" s="17" t="s">
        <v>151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156</v>
      </c>
      <c r="BK193" s="204">
        <f>ROUND(I193*H193,2)</f>
        <v>0</v>
      </c>
      <c r="BL193" s="17" t="s">
        <v>156</v>
      </c>
      <c r="BM193" s="203" t="s">
        <v>270</v>
      </c>
    </row>
    <row r="194" spans="1:65" s="13" customFormat="1" ht="11.25">
      <c r="B194" s="205"/>
      <c r="C194" s="206"/>
      <c r="D194" s="207" t="s">
        <v>158</v>
      </c>
      <c r="E194" s="208" t="s">
        <v>1</v>
      </c>
      <c r="F194" s="209" t="s">
        <v>271</v>
      </c>
      <c r="G194" s="206"/>
      <c r="H194" s="210">
        <v>29.4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158</v>
      </c>
      <c r="AU194" s="216" t="s">
        <v>86</v>
      </c>
      <c r="AV194" s="13" t="s">
        <v>86</v>
      </c>
      <c r="AW194" s="13" t="s">
        <v>33</v>
      </c>
      <c r="AX194" s="13" t="s">
        <v>84</v>
      </c>
      <c r="AY194" s="216" t="s">
        <v>151</v>
      </c>
    </row>
    <row r="195" spans="1:65" s="2" customFormat="1" ht="16.5" customHeight="1">
      <c r="A195" s="34"/>
      <c r="B195" s="35"/>
      <c r="C195" s="192" t="s">
        <v>272</v>
      </c>
      <c r="D195" s="192" t="s">
        <v>152</v>
      </c>
      <c r="E195" s="193" t="s">
        <v>273</v>
      </c>
      <c r="F195" s="194" t="s">
        <v>274</v>
      </c>
      <c r="G195" s="195" t="s">
        <v>212</v>
      </c>
      <c r="H195" s="196">
        <v>79.2</v>
      </c>
      <c r="I195" s="197"/>
      <c r="J195" s="198">
        <f>ROUND(I195*H195,2)</f>
        <v>0</v>
      </c>
      <c r="K195" s="194" t="s">
        <v>163</v>
      </c>
      <c r="L195" s="39"/>
      <c r="M195" s="199" t="s">
        <v>1</v>
      </c>
      <c r="N195" s="200" t="s">
        <v>43</v>
      </c>
      <c r="O195" s="72"/>
      <c r="P195" s="201">
        <f>O195*H195</f>
        <v>0</v>
      </c>
      <c r="Q195" s="201">
        <v>2.6369000000000002E-3</v>
      </c>
      <c r="R195" s="201">
        <f>Q195*H195</f>
        <v>0.20884248000000002</v>
      </c>
      <c r="S195" s="201">
        <v>0</v>
      </c>
      <c r="T195" s="20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3" t="s">
        <v>156</v>
      </c>
      <c r="AT195" s="203" t="s">
        <v>152</v>
      </c>
      <c r="AU195" s="203" t="s">
        <v>86</v>
      </c>
      <c r="AY195" s="17" t="s">
        <v>151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7" t="s">
        <v>156</v>
      </c>
      <c r="BK195" s="204">
        <f>ROUND(I195*H195,2)</f>
        <v>0</v>
      </c>
      <c r="BL195" s="17" t="s">
        <v>156</v>
      </c>
      <c r="BM195" s="203" t="s">
        <v>275</v>
      </c>
    </row>
    <row r="196" spans="1:65" s="13" customFormat="1" ht="11.25">
      <c r="B196" s="205"/>
      <c r="C196" s="206"/>
      <c r="D196" s="207" t="s">
        <v>158</v>
      </c>
      <c r="E196" s="208" t="s">
        <v>1</v>
      </c>
      <c r="F196" s="209" t="s">
        <v>276</v>
      </c>
      <c r="G196" s="206"/>
      <c r="H196" s="210">
        <v>79.2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158</v>
      </c>
      <c r="AU196" s="216" t="s">
        <v>86</v>
      </c>
      <c r="AV196" s="13" t="s">
        <v>86</v>
      </c>
      <c r="AW196" s="13" t="s">
        <v>33</v>
      </c>
      <c r="AX196" s="13" t="s">
        <v>84</v>
      </c>
      <c r="AY196" s="216" t="s">
        <v>151</v>
      </c>
    </row>
    <row r="197" spans="1:65" s="2" customFormat="1" ht="16.5" customHeight="1">
      <c r="A197" s="34"/>
      <c r="B197" s="35"/>
      <c r="C197" s="192" t="s">
        <v>277</v>
      </c>
      <c r="D197" s="192" t="s">
        <v>152</v>
      </c>
      <c r="E197" s="193" t="s">
        <v>278</v>
      </c>
      <c r="F197" s="194" t="s">
        <v>279</v>
      </c>
      <c r="G197" s="195" t="s">
        <v>212</v>
      </c>
      <c r="H197" s="196">
        <v>79.2</v>
      </c>
      <c r="I197" s="197"/>
      <c r="J197" s="198">
        <f>ROUND(I197*H197,2)</f>
        <v>0</v>
      </c>
      <c r="K197" s="194" t="s">
        <v>163</v>
      </c>
      <c r="L197" s="39"/>
      <c r="M197" s="199" t="s">
        <v>1</v>
      </c>
      <c r="N197" s="200" t="s">
        <v>43</v>
      </c>
      <c r="O197" s="72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3" t="s">
        <v>156</v>
      </c>
      <c r="AT197" s="203" t="s">
        <v>152</v>
      </c>
      <c r="AU197" s="203" t="s">
        <v>86</v>
      </c>
      <c r="AY197" s="17" t="s">
        <v>151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7" t="s">
        <v>156</v>
      </c>
      <c r="BK197" s="204">
        <f>ROUND(I197*H197,2)</f>
        <v>0</v>
      </c>
      <c r="BL197" s="17" t="s">
        <v>156</v>
      </c>
      <c r="BM197" s="203" t="s">
        <v>280</v>
      </c>
    </row>
    <row r="198" spans="1:65" s="13" customFormat="1" ht="11.25">
      <c r="B198" s="205"/>
      <c r="C198" s="206"/>
      <c r="D198" s="207" t="s">
        <v>158</v>
      </c>
      <c r="E198" s="208" t="s">
        <v>1</v>
      </c>
      <c r="F198" s="209" t="s">
        <v>276</v>
      </c>
      <c r="G198" s="206"/>
      <c r="H198" s="210">
        <v>79.2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158</v>
      </c>
      <c r="AU198" s="216" t="s">
        <v>86</v>
      </c>
      <c r="AV198" s="13" t="s">
        <v>86</v>
      </c>
      <c r="AW198" s="13" t="s">
        <v>33</v>
      </c>
      <c r="AX198" s="13" t="s">
        <v>84</v>
      </c>
      <c r="AY198" s="216" t="s">
        <v>151</v>
      </c>
    </row>
    <row r="199" spans="1:65" s="2" customFormat="1" ht="21.75" customHeight="1">
      <c r="A199" s="34"/>
      <c r="B199" s="35"/>
      <c r="C199" s="192" t="s">
        <v>281</v>
      </c>
      <c r="D199" s="192" t="s">
        <v>152</v>
      </c>
      <c r="E199" s="193" t="s">
        <v>282</v>
      </c>
      <c r="F199" s="194" t="s">
        <v>283</v>
      </c>
      <c r="G199" s="195" t="s">
        <v>201</v>
      </c>
      <c r="H199" s="196">
        <v>1.07</v>
      </c>
      <c r="I199" s="197"/>
      <c r="J199" s="198">
        <f>ROUND(I199*H199,2)</f>
        <v>0</v>
      </c>
      <c r="K199" s="194" t="s">
        <v>163</v>
      </c>
      <c r="L199" s="39"/>
      <c r="M199" s="199" t="s">
        <v>1</v>
      </c>
      <c r="N199" s="200" t="s">
        <v>43</v>
      </c>
      <c r="O199" s="72"/>
      <c r="P199" s="201">
        <f>O199*H199</f>
        <v>0</v>
      </c>
      <c r="Q199" s="201">
        <v>1.0606207999999999</v>
      </c>
      <c r="R199" s="201">
        <f>Q199*H199</f>
        <v>1.134864256</v>
      </c>
      <c r="S199" s="201">
        <v>0</v>
      </c>
      <c r="T199" s="20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3" t="s">
        <v>156</v>
      </c>
      <c r="AT199" s="203" t="s">
        <v>152</v>
      </c>
      <c r="AU199" s="203" t="s">
        <v>86</v>
      </c>
      <c r="AY199" s="17" t="s">
        <v>151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7" t="s">
        <v>156</v>
      </c>
      <c r="BK199" s="204">
        <f>ROUND(I199*H199,2)</f>
        <v>0</v>
      </c>
      <c r="BL199" s="17" t="s">
        <v>156</v>
      </c>
      <c r="BM199" s="203" t="s">
        <v>284</v>
      </c>
    </row>
    <row r="200" spans="1:65" s="13" customFormat="1" ht="22.5">
      <c r="B200" s="205"/>
      <c r="C200" s="206"/>
      <c r="D200" s="207" t="s">
        <v>158</v>
      </c>
      <c r="E200" s="208" t="s">
        <v>1</v>
      </c>
      <c r="F200" s="209" t="s">
        <v>285</v>
      </c>
      <c r="G200" s="206"/>
      <c r="H200" s="210">
        <v>1.07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158</v>
      </c>
      <c r="AU200" s="216" t="s">
        <v>86</v>
      </c>
      <c r="AV200" s="13" t="s">
        <v>86</v>
      </c>
      <c r="AW200" s="13" t="s">
        <v>33</v>
      </c>
      <c r="AX200" s="13" t="s">
        <v>84</v>
      </c>
      <c r="AY200" s="216" t="s">
        <v>151</v>
      </c>
    </row>
    <row r="201" spans="1:65" s="13" customFormat="1" ht="11.25">
      <c r="B201" s="205"/>
      <c r="C201" s="206"/>
      <c r="D201" s="207" t="s">
        <v>158</v>
      </c>
      <c r="E201" s="208" t="s">
        <v>1</v>
      </c>
      <c r="F201" s="209" t="s">
        <v>286</v>
      </c>
      <c r="G201" s="206"/>
      <c r="H201" s="210">
        <v>0.88200000000000001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158</v>
      </c>
      <c r="AU201" s="216" t="s">
        <v>86</v>
      </c>
      <c r="AV201" s="13" t="s">
        <v>86</v>
      </c>
      <c r="AW201" s="13" t="s">
        <v>33</v>
      </c>
      <c r="AX201" s="13" t="s">
        <v>76</v>
      </c>
      <c r="AY201" s="216" t="s">
        <v>151</v>
      </c>
    </row>
    <row r="202" spans="1:65" s="12" customFormat="1" ht="22.9" customHeight="1">
      <c r="B202" s="176"/>
      <c r="C202" s="177"/>
      <c r="D202" s="178" t="s">
        <v>75</v>
      </c>
      <c r="E202" s="190" t="s">
        <v>166</v>
      </c>
      <c r="F202" s="190" t="s">
        <v>287</v>
      </c>
      <c r="G202" s="177"/>
      <c r="H202" s="177"/>
      <c r="I202" s="180"/>
      <c r="J202" s="191">
        <f>BK202</f>
        <v>0</v>
      </c>
      <c r="K202" s="177"/>
      <c r="L202" s="182"/>
      <c r="M202" s="183"/>
      <c r="N202" s="184"/>
      <c r="O202" s="184"/>
      <c r="P202" s="185">
        <f>SUM(P203:P236)</f>
        <v>0</v>
      </c>
      <c r="Q202" s="184"/>
      <c r="R202" s="185">
        <f>SUM(R203:R236)</f>
        <v>31.393399399999996</v>
      </c>
      <c r="S202" s="184"/>
      <c r="T202" s="186">
        <f>SUM(T203:T236)</f>
        <v>0</v>
      </c>
      <c r="AR202" s="187" t="s">
        <v>84</v>
      </c>
      <c r="AT202" s="188" t="s">
        <v>75</v>
      </c>
      <c r="AU202" s="188" t="s">
        <v>84</v>
      </c>
      <c r="AY202" s="187" t="s">
        <v>151</v>
      </c>
      <c r="BK202" s="189">
        <f>SUM(BK203:BK236)</f>
        <v>0</v>
      </c>
    </row>
    <row r="203" spans="1:65" s="2" customFormat="1" ht="37.9" customHeight="1">
      <c r="A203" s="34"/>
      <c r="B203" s="35"/>
      <c r="C203" s="192" t="s">
        <v>288</v>
      </c>
      <c r="D203" s="192" t="s">
        <v>152</v>
      </c>
      <c r="E203" s="193" t="s">
        <v>289</v>
      </c>
      <c r="F203" s="194" t="s">
        <v>290</v>
      </c>
      <c r="G203" s="195" t="s">
        <v>201</v>
      </c>
      <c r="H203" s="196">
        <v>20.352</v>
      </c>
      <c r="I203" s="197"/>
      <c r="J203" s="198">
        <f>ROUND(I203*H203,2)</f>
        <v>0</v>
      </c>
      <c r="K203" s="194" t="s">
        <v>163</v>
      </c>
      <c r="L203" s="39"/>
      <c r="M203" s="199" t="s">
        <v>1</v>
      </c>
      <c r="N203" s="200" t="s">
        <v>43</v>
      </c>
      <c r="O203" s="7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3" t="s">
        <v>156</v>
      </c>
      <c r="AT203" s="203" t="s">
        <v>152</v>
      </c>
      <c r="AU203" s="203" t="s">
        <v>86</v>
      </c>
      <c r="AY203" s="17" t="s">
        <v>151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7" t="s">
        <v>156</v>
      </c>
      <c r="BK203" s="204">
        <f>ROUND(I203*H203,2)</f>
        <v>0</v>
      </c>
      <c r="BL203" s="17" t="s">
        <v>156</v>
      </c>
      <c r="BM203" s="203" t="s">
        <v>291</v>
      </c>
    </row>
    <row r="204" spans="1:65" s="2" customFormat="1" ht="21.75" customHeight="1">
      <c r="A204" s="34"/>
      <c r="B204" s="35"/>
      <c r="C204" s="228" t="s">
        <v>292</v>
      </c>
      <c r="D204" s="228" t="s">
        <v>217</v>
      </c>
      <c r="E204" s="229" t="s">
        <v>293</v>
      </c>
      <c r="F204" s="230" t="s">
        <v>294</v>
      </c>
      <c r="G204" s="231" t="s">
        <v>201</v>
      </c>
      <c r="H204" s="232">
        <v>3.8439999999999999</v>
      </c>
      <c r="I204" s="233"/>
      <c r="J204" s="234">
        <f>ROUND(I204*H204,2)</f>
        <v>0</v>
      </c>
      <c r="K204" s="230" t="s">
        <v>163</v>
      </c>
      <c r="L204" s="235"/>
      <c r="M204" s="236" t="s">
        <v>1</v>
      </c>
      <c r="N204" s="237" t="s">
        <v>43</v>
      </c>
      <c r="O204" s="72"/>
      <c r="P204" s="201">
        <f>O204*H204</f>
        <v>0</v>
      </c>
      <c r="Q204" s="201">
        <v>1</v>
      </c>
      <c r="R204" s="201">
        <f>Q204*H204</f>
        <v>3.8439999999999999</v>
      </c>
      <c r="S204" s="201">
        <v>0</v>
      </c>
      <c r="T204" s="20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194</v>
      </c>
      <c r="AT204" s="203" t="s">
        <v>217</v>
      </c>
      <c r="AU204" s="203" t="s">
        <v>86</v>
      </c>
      <c r="AY204" s="17" t="s">
        <v>151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156</v>
      </c>
      <c r="BK204" s="204">
        <f>ROUND(I204*H204,2)</f>
        <v>0</v>
      </c>
      <c r="BL204" s="17" t="s">
        <v>156</v>
      </c>
      <c r="BM204" s="203" t="s">
        <v>295</v>
      </c>
    </row>
    <row r="205" spans="1:65" s="13" customFormat="1" ht="11.25">
      <c r="B205" s="205"/>
      <c r="C205" s="206"/>
      <c r="D205" s="207" t="s">
        <v>158</v>
      </c>
      <c r="E205" s="208" t="s">
        <v>1</v>
      </c>
      <c r="F205" s="209" t="s">
        <v>296</v>
      </c>
      <c r="G205" s="206"/>
      <c r="H205" s="210">
        <v>3.8439999999999999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158</v>
      </c>
      <c r="AU205" s="216" t="s">
        <v>86</v>
      </c>
      <c r="AV205" s="13" t="s">
        <v>86</v>
      </c>
      <c r="AW205" s="13" t="s">
        <v>33</v>
      </c>
      <c r="AX205" s="13" t="s">
        <v>84</v>
      </c>
      <c r="AY205" s="216" t="s">
        <v>151</v>
      </c>
    </row>
    <row r="206" spans="1:65" s="2" customFormat="1" ht="21.75" customHeight="1">
      <c r="A206" s="34"/>
      <c r="B206" s="35"/>
      <c r="C206" s="228" t="s">
        <v>297</v>
      </c>
      <c r="D206" s="228" t="s">
        <v>217</v>
      </c>
      <c r="E206" s="229" t="s">
        <v>298</v>
      </c>
      <c r="F206" s="230" t="s">
        <v>299</v>
      </c>
      <c r="G206" s="231" t="s">
        <v>201</v>
      </c>
      <c r="H206" s="232">
        <v>0.24099999999999999</v>
      </c>
      <c r="I206" s="233"/>
      <c r="J206" s="234">
        <f>ROUND(I206*H206,2)</f>
        <v>0</v>
      </c>
      <c r="K206" s="230" t="s">
        <v>163</v>
      </c>
      <c r="L206" s="235"/>
      <c r="M206" s="236" t="s">
        <v>1</v>
      </c>
      <c r="N206" s="237" t="s">
        <v>43</v>
      </c>
      <c r="O206" s="72"/>
      <c r="P206" s="201">
        <f>O206*H206</f>
        <v>0</v>
      </c>
      <c r="Q206" s="201">
        <v>1</v>
      </c>
      <c r="R206" s="201">
        <f>Q206*H206</f>
        <v>0.24099999999999999</v>
      </c>
      <c r="S206" s="201">
        <v>0</v>
      </c>
      <c r="T206" s="20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3" t="s">
        <v>194</v>
      </c>
      <c r="AT206" s="203" t="s">
        <v>217</v>
      </c>
      <c r="AU206" s="203" t="s">
        <v>86</v>
      </c>
      <c r="AY206" s="17" t="s">
        <v>151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7" t="s">
        <v>156</v>
      </c>
      <c r="BK206" s="204">
        <f>ROUND(I206*H206,2)</f>
        <v>0</v>
      </c>
      <c r="BL206" s="17" t="s">
        <v>156</v>
      </c>
      <c r="BM206" s="203" t="s">
        <v>300</v>
      </c>
    </row>
    <row r="207" spans="1:65" s="13" customFormat="1" ht="11.25">
      <c r="B207" s="205"/>
      <c r="C207" s="206"/>
      <c r="D207" s="207" t="s">
        <v>158</v>
      </c>
      <c r="E207" s="208" t="s">
        <v>1</v>
      </c>
      <c r="F207" s="209" t="s">
        <v>301</v>
      </c>
      <c r="G207" s="206"/>
      <c r="H207" s="210">
        <v>0.24099999999999999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158</v>
      </c>
      <c r="AU207" s="216" t="s">
        <v>86</v>
      </c>
      <c r="AV207" s="13" t="s">
        <v>86</v>
      </c>
      <c r="AW207" s="13" t="s">
        <v>33</v>
      </c>
      <c r="AX207" s="13" t="s">
        <v>84</v>
      </c>
      <c r="AY207" s="216" t="s">
        <v>151</v>
      </c>
    </row>
    <row r="208" spans="1:65" s="2" customFormat="1" ht="21.75" customHeight="1">
      <c r="A208" s="34"/>
      <c r="B208" s="35"/>
      <c r="C208" s="228" t="s">
        <v>302</v>
      </c>
      <c r="D208" s="228" t="s">
        <v>217</v>
      </c>
      <c r="E208" s="229" t="s">
        <v>303</v>
      </c>
      <c r="F208" s="230" t="s">
        <v>304</v>
      </c>
      <c r="G208" s="231" t="s">
        <v>201</v>
      </c>
      <c r="H208" s="232">
        <v>9.4700000000000006</v>
      </c>
      <c r="I208" s="233"/>
      <c r="J208" s="234">
        <f>ROUND(I208*H208,2)</f>
        <v>0</v>
      </c>
      <c r="K208" s="230" t="s">
        <v>163</v>
      </c>
      <c r="L208" s="235"/>
      <c r="M208" s="236" t="s">
        <v>1</v>
      </c>
      <c r="N208" s="237" t="s">
        <v>43</v>
      </c>
      <c r="O208" s="72"/>
      <c r="P208" s="201">
        <f>O208*H208</f>
        <v>0</v>
      </c>
      <c r="Q208" s="201">
        <v>1</v>
      </c>
      <c r="R208" s="201">
        <f>Q208*H208</f>
        <v>9.4700000000000006</v>
      </c>
      <c r="S208" s="201">
        <v>0</v>
      </c>
      <c r="T208" s="20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3" t="s">
        <v>194</v>
      </c>
      <c r="AT208" s="203" t="s">
        <v>217</v>
      </c>
      <c r="AU208" s="203" t="s">
        <v>86</v>
      </c>
      <c r="AY208" s="17" t="s">
        <v>151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7" t="s">
        <v>156</v>
      </c>
      <c r="BK208" s="204">
        <f>ROUND(I208*H208,2)</f>
        <v>0</v>
      </c>
      <c r="BL208" s="17" t="s">
        <v>156</v>
      </c>
      <c r="BM208" s="203" t="s">
        <v>305</v>
      </c>
    </row>
    <row r="209" spans="1:65" s="13" customFormat="1" ht="11.25">
      <c r="B209" s="205"/>
      <c r="C209" s="206"/>
      <c r="D209" s="207" t="s">
        <v>158</v>
      </c>
      <c r="E209" s="208" t="s">
        <v>1</v>
      </c>
      <c r="F209" s="209" t="s">
        <v>306</v>
      </c>
      <c r="G209" s="206"/>
      <c r="H209" s="210">
        <v>9.4700000000000006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158</v>
      </c>
      <c r="AU209" s="216" t="s">
        <v>86</v>
      </c>
      <c r="AV209" s="13" t="s">
        <v>86</v>
      </c>
      <c r="AW209" s="13" t="s">
        <v>33</v>
      </c>
      <c r="AX209" s="13" t="s">
        <v>84</v>
      </c>
      <c r="AY209" s="216" t="s">
        <v>151</v>
      </c>
    </row>
    <row r="210" spans="1:65" s="2" customFormat="1" ht="21.75" customHeight="1">
      <c r="A210" s="34"/>
      <c r="B210" s="35"/>
      <c r="C210" s="228" t="s">
        <v>307</v>
      </c>
      <c r="D210" s="228" t="s">
        <v>217</v>
      </c>
      <c r="E210" s="229" t="s">
        <v>308</v>
      </c>
      <c r="F210" s="230" t="s">
        <v>309</v>
      </c>
      <c r="G210" s="231" t="s">
        <v>201</v>
      </c>
      <c r="H210" s="232">
        <v>0.29899999999999999</v>
      </c>
      <c r="I210" s="233"/>
      <c r="J210" s="234">
        <f>ROUND(I210*H210,2)</f>
        <v>0</v>
      </c>
      <c r="K210" s="230" t="s">
        <v>163</v>
      </c>
      <c r="L210" s="235"/>
      <c r="M210" s="236" t="s">
        <v>1</v>
      </c>
      <c r="N210" s="237" t="s">
        <v>43</v>
      </c>
      <c r="O210" s="72"/>
      <c r="P210" s="201">
        <f>O210*H210</f>
        <v>0</v>
      </c>
      <c r="Q210" s="201">
        <v>1</v>
      </c>
      <c r="R210" s="201">
        <f>Q210*H210</f>
        <v>0.29899999999999999</v>
      </c>
      <c r="S210" s="201">
        <v>0</v>
      </c>
      <c r="T210" s="20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3" t="s">
        <v>194</v>
      </c>
      <c r="AT210" s="203" t="s">
        <v>217</v>
      </c>
      <c r="AU210" s="203" t="s">
        <v>86</v>
      </c>
      <c r="AY210" s="17" t="s">
        <v>151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7" t="s">
        <v>156</v>
      </c>
      <c r="BK210" s="204">
        <f>ROUND(I210*H210,2)</f>
        <v>0</v>
      </c>
      <c r="BL210" s="17" t="s">
        <v>156</v>
      </c>
      <c r="BM210" s="203" t="s">
        <v>310</v>
      </c>
    </row>
    <row r="211" spans="1:65" s="13" customFormat="1" ht="11.25">
      <c r="B211" s="205"/>
      <c r="C211" s="206"/>
      <c r="D211" s="207" t="s">
        <v>158</v>
      </c>
      <c r="E211" s="208" t="s">
        <v>1</v>
      </c>
      <c r="F211" s="209" t="s">
        <v>311</v>
      </c>
      <c r="G211" s="206"/>
      <c r="H211" s="210">
        <v>0.29899999999999999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158</v>
      </c>
      <c r="AU211" s="216" t="s">
        <v>86</v>
      </c>
      <c r="AV211" s="13" t="s">
        <v>86</v>
      </c>
      <c r="AW211" s="13" t="s">
        <v>33</v>
      </c>
      <c r="AX211" s="13" t="s">
        <v>84</v>
      </c>
      <c r="AY211" s="216" t="s">
        <v>151</v>
      </c>
    </row>
    <row r="212" spans="1:65" s="2" customFormat="1" ht="21.75" customHeight="1">
      <c r="A212" s="34"/>
      <c r="B212" s="35"/>
      <c r="C212" s="228" t="s">
        <v>312</v>
      </c>
      <c r="D212" s="228" t="s">
        <v>217</v>
      </c>
      <c r="E212" s="229" t="s">
        <v>313</v>
      </c>
      <c r="F212" s="230" t="s">
        <v>314</v>
      </c>
      <c r="G212" s="231" t="s">
        <v>201</v>
      </c>
      <c r="H212" s="232">
        <v>0.34100000000000003</v>
      </c>
      <c r="I212" s="233"/>
      <c r="J212" s="234">
        <f>ROUND(I212*H212,2)</f>
        <v>0</v>
      </c>
      <c r="K212" s="230" t="s">
        <v>163</v>
      </c>
      <c r="L212" s="235"/>
      <c r="M212" s="236" t="s">
        <v>1</v>
      </c>
      <c r="N212" s="237" t="s">
        <v>43</v>
      </c>
      <c r="O212" s="72"/>
      <c r="P212" s="201">
        <f>O212*H212</f>
        <v>0</v>
      </c>
      <c r="Q212" s="201">
        <v>1</v>
      </c>
      <c r="R212" s="201">
        <f>Q212*H212</f>
        <v>0.34100000000000003</v>
      </c>
      <c r="S212" s="201">
        <v>0</v>
      </c>
      <c r="T212" s="20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3" t="s">
        <v>194</v>
      </c>
      <c r="AT212" s="203" t="s">
        <v>217</v>
      </c>
      <c r="AU212" s="203" t="s">
        <v>86</v>
      </c>
      <c r="AY212" s="17" t="s">
        <v>151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7" t="s">
        <v>156</v>
      </c>
      <c r="BK212" s="204">
        <f>ROUND(I212*H212,2)</f>
        <v>0</v>
      </c>
      <c r="BL212" s="17" t="s">
        <v>156</v>
      </c>
      <c r="BM212" s="203" t="s">
        <v>315</v>
      </c>
    </row>
    <row r="213" spans="1:65" s="13" customFormat="1" ht="11.25">
      <c r="B213" s="205"/>
      <c r="C213" s="206"/>
      <c r="D213" s="207" t="s">
        <v>158</v>
      </c>
      <c r="E213" s="208" t="s">
        <v>1</v>
      </c>
      <c r="F213" s="209" t="s">
        <v>316</v>
      </c>
      <c r="G213" s="206"/>
      <c r="H213" s="210">
        <v>0.34100000000000003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158</v>
      </c>
      <c r="AU213" s="216" t="s">
        <v>86</v>
      </c>
      <c r="AV213" s="13" t="s">
        <v>86</v>
      </c>
      <c r="AW213" s="13" t="s">
        <v>33</v>
      </c>
      <c r="AX213" s="13" t="s">
        <v>84</v>
      </c>
      <c r="AY213" s="216" t="s">
        <v>151</v>
      </c>
    </row>
    <row r="214" spans="1:65" s="2" customFormat="1" ht="24.2" customHeight="1">
      <c r="A214" s="34"/>
      <c r="B214" s="35"/>
      <c r="C214" s="228" t="s">
        <v>317</v>
      </c>
      <c r="D214" s="228" t="s">
        <v>217</v>
      </c>
      <c r="E214" s="229" t="s">
        <v>318</v>
      </c>
      <c r="F214" s="230" t="s">
        <v>319</v>
      </c>
      <c r="G214" s="231" t="s">
        <v>201</v>
      </c>
      <c r="H214" s="232">
        <v>6.157</v>
      </c>
      <c r="I214" s="233"/>
      <c r="J214" s="234">
        <f>ROUND(I214*H214,2)</f>
        <v>0</v>
      </c>
      <c r="K214" s="230" t="s">
        <v>163</v>
      </c>
      <c r="L214" s="235"/>
      <c r="M214" s="236" t="s">
        <v>1</v>
      </c>
      <c r="N214" s="237" t="s">
        <v>43</v>
      </c>
      <c r="O214" s="72"/>
      <c r="P214" s="201">
        <f>O214*H214</f>
        <v>0</v>
      </c>
      <c r="Q214" s="201">
        <v>1</v>
      </c>
      <c r="R214" s="201">
        <f>Q214*H214</f>
        <v>6.157</v>
      </c>
      <c r="S214" s="201">
        <v>0</v>
      </c>
      <c r="T214" s="20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3" t="s">
        <v>317</v>
      </c>
      <c r="AT214" s="203" t="s">
        <v>217</v>
      </c>
      <c r="AU214" s="203" t="s">
        <v>86</v>
      </c>
      <c r="AY214" s="17" t="s">
        <v>151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156</v>
      </c>
      <c r="BK214" s="204">
        <f>ROUND(I214*H214,2)</f>
        <v>0</v>
      </c>
      <c r="BL214" s="17" t="s">
        <v>239</v>
      </c>
      <c r="BM214" s="203" t="s">
        <v>320</v>
      </c>
    </row>
    <row r="215" spans="1:65" s="13" customFormat="1" ht="11.25">
      <c r="B215" s="205"/>
      <c r="C215" s="206"/>
      <c r="D215" s="207" t="s">
        <v>158</v>
      </c>
      <c r="E215" s="208" t="s">
        <v>1</v>
      </c>
      <c r="F215" s="209" t="s">
        <v>321</v>
      </c>
      <c r="G215" s="206"/>
      <c r="H215" s="210">
        <v>6.157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158</v>
      </c>
      <c r="AU215" s="216" t="s">
        <v>86</v>
      </c>
      <c r="AV215" s="13" t="s">
        <v>86</v>
      </c>
      <c r="AW215" s="13" t="s">
        <v>33</v>
      </c>
      <c r="AX215" s="13" t="s">
        <v>84</v>
      </c>
      <c r="AY215" s="216" t="s">
        <v>151</v>
      </c>
    </row>
    <row r="216" spans="1:65" s="2" customFormat="1" ht="37.9" customHeight="1">
      <c r="A216" s="34"/>
      <c r="B216" s="35"/>
      <c r="C216" s="192" t="s">
        <v>322</v>
      </c>
      <c r="D216" s="192" t="s">
        <v>152</v>
      </c>
      <c r="E216" s="193" t="s">
        <v>289</v>
      </c>
      <c r="F216" s="194" t="s">
        <v>290</v>
      </c>
      <c r="G216" s="195" t="s">
        <v>201</v>
      </c>
      <c r="H216" s="196">
        <v>0.48599999999999999</v>
      </c>
      <c r="I216" s="197"/>
      <c r="J216" s="198">
        <f>ROUND(I216*H216,2)</f>
        <v>0</v>
      </c>
      <c r="K216" s="194" t="s">
        <v>163</v>
      </c>
      <c r="L216" s="39"/>
      <c r="M216" s="199" t="s">
        <v>1</v>
      </c>
      <c r="N216" s="200" t="s">
        <v>43</v>
      </c>
      <c r="O216" s="7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3" t="s">
        <v>156</v>
      </c>
      <c r="AT216" s="203" t="s">
        <v>152</v>
      </c>
      <c r="AU216" s="203" t="s">
        <v>86</v>
      </c>
      <c r="AY216" s="17" t="s">
        <v>151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7" t="s">
        <v>156</v>
      </c>
      <c r="BK216" s="204">
        <f>ROUND(I216*H216,2)</f>
        <v>0</v>
      </c>
      <c r="BL216" s="17" t="s">
        <v>156</v>
      </c>
      <c r="BM216" s="203" t="s">
        <v>323</v>
      </c>
    </row>
    <row r="217" spans="1:65" s="13" customFormat="1" ht="11.25">
      <c r="B217" s="205"/>
      <c r="C217" s="206"/>
      <c r="D217" s="207" t="s">
        <v>158</v>
      </c>
      <c r="E217" s="208" t="s">
        <v>1</v>
      </c>
      <c r="F217" s="209" t="s">
        <v>324</v>
      </c>
      <c r="G217" s="206"/>
      <c r="H217" s="210">
        <v>0.48599999999999999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158</v>
      </c>
      <c r="AU217" s="216" t="s">
        <v>86</v>
      </c>
      <c r="AV217" s="13" t="s">
        <v>86</v>
      </c>
      <c r="AW217" s="13" t="s">
        <v>33</v>
      </c>
      <c r="AX217" s="13" t="s">
        <v>84</v>
      </c>
      <c r="AY217" s="216" t="s">
        <v>151</v>
      </c>
    </row>
    <row r="218" spans="1:65" s="2" customFormat="1" ht="24.2" customHeight="1">
      <c r="A218" s="34"/>
      <c r="B218" s="35"/>
      <c r="C218" s="228" t="s">
        <v>325</v>
      </c>
      <c r="D218" s="228" t="s">
        <v>217</v>
      </c>
      <c r="E218" s="229" t="s">
        <v>326</v>
      </c>
      <c r="F218" s="230" t="s">
        <v>327</v>
      </c>
      <c r="G218" s="231" t="s">
        <v>162</v>
      </c>
      <c r="H218" s="232">
        <v>93.28</v>
      </c>
      <c r="I218" s="233"/>
      <c r="J218" s="234">
        <f>ROUND(I218*H218,2)</f>
        <v>0</v>
      </c>
      <c r="K218" s="230" t="s">
        <v>163</v>
      </c>
      <c r="L218" s="235"/>
      <c r="M218" s="236" t="s">
        <v>1</v>
      </c>
      <c r="N218" s="237" t="s">
        <v>43</v>
      </c>
      <c r="O218" s="72"/>
      <c r="P218" s="201">
        <f>O218*H218</f>
        <v>0</v>
      </c>
      <c r="Q218" s="201">
        <v>2.2699999999999999E-3</v>
      </c>
      <c r="R218" s="201">
        <f>Q218*H218</f>
        <v>0.21174559999999998</v>
      </c>
      <c r="S218" s="201">
        <v>0</v>
      </c>
      <c r="T218" s="20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3" t="s">
        <v>194</v>
      </c>
      <c r="AT218" s="203" t="s">
        <v>217</v>
      </c>
      <c r="AU218" s="203" t="s">
        <v>86</v>
      </c>
      <c r="AY218" s="17" t="s">
        <v>151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7" t="s">
        <v>156</v>
      </c>
      <c r="BK218" s="204">
        <f>ROUND(I218*H218,2)</f>
        <v>0</v>
      </c>
      <c r="BL218" s="17" t="s">
        <v>156</v>
      </c>
      <c r="BM218" s="203" t="s">
        <v>328</v>
      </c>
    </row>
    <row r="219" spans="1:65" s="13" customFormat="1" ht="11.25">
      <c r="B219" s="205"/>
      <c r="C219" s="206"/>
      <c r="D219" s="207" t="s">
        <v>158</v>
      </c>
      <c r="E219" s="208" t="s">
        <v>1</v>
      </c>
      <c r="F219" s="209" t="s">
        <v>329</v>
      </c>
      <c r="G219" s="206"/>
      <c r="H219" s="210">
        <v>93.28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158</v>
      </c>
      <c r="AU219" s="216" t="s">
        <v>86</v>
      </c>
      <c r="AV219" s="13" t="s">
        <v>86</v>
      </c>
      <c r="AW219" s="13" t="s">
        <v>33</v>
      </c>
      <c r="AX219" s="13" t="s">
        <v>84</v>
      </c>
      <c r="AY219" s="216" t="s">
        <v>151</v>
      </c>
    </row>
    <row r="220" spans="1:65" s="2" customFormat="1" ht="24.2" customHeight="1">
      <c r="A220" s="34"/>
      <c r="B220" s="35"/>
      <c r="C220" s="228" t="s">
        <v>330</v>
      </c>
      <c r="D220" s="228" t="s">
        <v>217</v>
      </c>
      <c r="E220" s="229" t="s">
        <v>331</v>
      </c>
      <c r="F220" s="230" t="s">
        <v>332</v>
      </c>
      <c r="G220" s="231" t="s">
        <v>162</v>
      </c>
      <c r="H220" s="232">
        <v>91.52</v>
      </c>
      <c r="I220" s="233"/>
      <c r="J220" s="234">
        <f>ROUND(I220*H220,2)</f>
        <v>0</v>
      </c>
      <c r="K220" s="230" t="s">
        <v>163</v>
      </c>
      <c r="L220" s="235"/>
      <c r="M220" s="236" t="s">
        <v>1</v>
      </c>
      <c r="N220" s="237" t="s">
        <v>43</v>
      </c>
      <c r="O220" s="72"/>
      <c r="P220" s="201">
        <f>O220*H220</f>
        <v>0</v>
      </c>
      <c r="Q220" s="201">
        <v>2.99E-3</v>
      </c>
      <c r="R220" s="201">
        <f>Q220*H220</f>
        <v>0.27364479999999997</v>
      </c>
      <c r="S220" s="201">
        <v>0</v>
      </c>
      <c r="T220" s="20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3" t="s">
        <v>194</v>
      </c>
      <c r="AT220" s="203" t="s">
        <v>217</v>
      </c>
      <c r="AU220" s="203" t="s">
        <v>86</v>
      </c>
      <c r="AY220" s="17" t="s">
        <v>151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7" t="s">
        <v>156</v>
      </c>
      <c r="BK220" s="204">
        <f>ROUND(I220*H220,2)</f>
        <v>0</v>
      </c>
      <c r="BL220" s="17" t="s">
        <v>156</v>
      </c>
      <c r="BM220" s="203" t="s">
        <v>333</v>
      </c>
    </row>
    <row r="221" spans="1:65" s="13" customFormat="1" ht="11.25">
      <c r="B221" s="205"/>
      <c r="C221" s="206"/>
      <c r="D221" s="207" t="s">
        <v>158</v>
      </c>
      <c r="E221" s="208" t="s">
        <v>1</v>
      </c>
      <c r="F221" s="209" t="s">
        <v>334</v>
      </c>
      <c r="G221" s="206"/>
      <c r="H221" s="210">
        <v>91.52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158</v>
      </c>
      <c r="AU221" s="216" t="s">
        <v>86</v>
      </c>
      <c r="AV221" s="13" t="s">
        <v>86</v>
      </c>
      <c r="AW221" s="13" t="s">
        <v>33</v>
      </c>
      <c r="AX221" s="13" t="s">
        <v>84</v>
      </c>
      <c r="AY221" s="216" t="s">
        <v>151</v>
      </c>
    </row>
    <row r="222" spans="1:65" s="2" customFormat="1" ht="24.2" customHeight="1">
      <c r="A222" s="34"/>
      <c r="B222" s="35"/>
      <c r="C222" s="192" t="s">
        <v>335</v>
      </c>
      <c r="D222" s="192" t="s">
        <v>152</v>
      </c>
      <c r="E222" s="193" t="s">
        <v>336</v>
      </c>
      <c r="F222" s="194" t="s">
        <v>337</v>
      </c>
      <c r="G222" s="195" t="s">
        <v>338</v>
      </c>
      <c r="H222" s="196">
        <v>43</v>
      </c>
      <c r="I222" s="197"/>
      <c r="J222" s="198">
        <f>ROUND(I222*H222,2)</f>
        <v>0</v>
      </c>
      <c r="K222" s="194" t="s">
        <v>163</v>
      </c>
      <c r="L222" s="39"/>
      <c r="M222" s="199" t="s">
        <v>1</v>
      </c>
      <c r="N222" s="200" t="s">
        <v>43</v>
      </c>
      <c r="O222" s="72"/>
      <c r="P222" s="201">
        <f>O222*H222</f>
        <v>0</v>
      </c>
      <c r="Q222" s="201">
        <v>0.17488799999999999</v>
      </c>
      <c r="R222" s="201">
        <f>Q222*H222</f>
        <v>7.5201839999999995</v>
      </c>
      <c r="S222" s="201">
        <v>0</v>
      </c>
      <c r="T222" s="20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3" t="s">
        <v>156</v>
      </c>
      <c r="AT222" s="203" t="s">
        <v>152</v>
      </c>
      <c r="AU222" s="203" t="s">
        <v>86</v>
      </c>
      <c r="AY222" s="17" t="s">
        <v>151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7" t="s">
        <v>156</v>
      </c>
      <c r="BK222" s="204">
        <f>ROUND(I222*H222,2)</f>
        <v>0</v>
      </c>
      <c r="BL222" s="17" t="s">
        <v>156</v>
      </c>
      <c r="BM222" s="203" t="s">
        <v>339</v>
      </c>
    </row>
    <row r="223" spans="1:65" s="2" customFormat="1" ht="24.2" customHeight="1">
      <c r="A223" s="34"/>
      <c r="B223" s="35"/>
      <c r="C223" s="228" t="s">
        <v>340</v>
      </c>
      <c r="D223" s="228" t="s">
        <v>217</v>
      </c>
      <c r="E223" s="229" t="s">
        <v>341</v>
      </c>
      <c r="F223" s="230" t="s">
        <v>342</v>
      </c>
      <c r="G223" s="231" t="s">
        <v>338</v>
      </c>
      <c r="H223" s="232">
        <v>25</v>
      </c>
      <c r="I223" s="233"/>
      <c r="J223" s="234">
        <f>ROUND(I223*H223,2)</f>
        <v>0</v>
      </c>
      <c r="K223" s="230" t="s">
        <v>163</v>
      </c>
      <c r="L223" s="235"/>
      <c r="M223" s="236" t="s">
        <v>1</v>
      </c>
      <c r="N223" s="237" t="s">
        <v>43</v>
      </c>
      <c r="O223" s="72"/>
      <c r="P223" s="201">
        <f>O223*H223</f>
        <v>0</v>
      </c>
      <c r="Q223" s="201">
        <v>4.0000000000000001E-3</v>
      </c>
      <c r="R223" s="201">
        <f>Q223*H223</f>
        <v>0.1</v>
      </c>
      <c r="S223" s="201">
        <v>0</v>
      </c>
      <c r="T223" s="20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3" t="s">
        <v>194</v>
      </c>
      <c r="AT223" s="203" t="s">
        <v>217</v>
      </c>
      <c r="AU223" s="203" t="s">
        <v>86</v>
      </c>
      <c r="AY223" s="17" t="s">
        <v>151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7" t="s">
        <v>156</v>
      </c>
      <c r="BK223" s="204">
        <f>ROUND(I223*H223,2)</f>
        <v>0</v>
      </c>
      <c r="BL223" s="17" t="s">
        <v>156</v>
      </c>
      <c r="BM223" s="203" t="s">
        <v>343</v>
      </c>
    </row>
    <row r="224" spans="1:65" s="13" customFormat="1" ht="11.25">
      <c r="B224" s="205"/>
      <c r="C224" s="206"/>
      <c r="D224" s="207" t="s">
        <v>158</v>
      </c>
      <c r="E224" s="208" t="s">
        <v>1</v>
      </c>
      <c r="F224" s="209" t="s">
        <v>281</v>
      </c>
      <c r="G224" s="206"/>
      <c r="H224" s="210">
        <v>25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158</v>
      </c>
      <c r="AU224" s="216" t="s">
        <v>86</v>
      </c>
      <c r="AV224" s="13" t="s">
        <v>86</v>
      </c>
      <c r="AW224" s="13" t="s">
        <v>33</v>
      </c>
      <c r="AX224" s="13" t="s">
        <v>84</v>
      </c>
      <c r="AY224" s="216" t="s">
        <v>151</v>
      </c>
    </row>
    <row r="225" spans="1:65" s="2" customFormat="1" ht="24.2" customHeight="1">
      <c r="A225" s="34"/>
      <c r="B225" s="35"/>
      <c r="C225" s="228" t="s">
        <v>344</v>
      </c>
      <c r="D225" s="228" t="s">
        <v>217</v>
      </c>
      <c r="E225" s="229" t="s">
        <v>345</v>
      </c>
      <c r="F225" s="230" t="s">
        <v>346</v>
      </c>
      <c r="G225" s="231" t="s">
        <v>338</v>
      </c>
      <c r="H225" s="232">
        <v>6</v>
      </c>
      <c r="I225" s="233"/>
      <c r="J225" s="234">
        <f>ROUND(I225*H225,2)</f>
        <v>0</v>
      </c>
      <c r="K225" s="230" t="s">
        <v>163</v>
      </c>
      <c r="L225" s="235"/>
      <c r="M225" s="236" t="s">
        <v>1</v>
      </c>
      <c r="N225" s="237" t="s">
        <v>43</v>
      </c>
      <c r="O225" s="72"/>
      <c r="P225" s="201">
        <f>O225*H225</f>
        <v>0</v>
      </c>
      <c r="Q225" s="201">
        <v>5.1999999999999998E-3</v>
      </c>
      <c r="R225" s="201">
        <f>Q225*H225</f>
        <v>3.1199999999999999E-2</v>
      </c>
      <c r="S225" s="201">
        <v>0</v>
      </c>
      <c r="T225" s="20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3" t="s">
        <v>194</v>
      </c>
      <c r="AT225" s="203" t="s">
        <v>217</v>
      </c>
      <c r="AU225" s="203" t="s">
        <v>86</v>
      </c>
      <c r="AY225" s="17" t="s">
        <v>151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7" t="s">
        <v>156</v>
      </c>
      <c r="BK225" s="204">
        <f>ROUND(I225*H225,2)</f>
        <v>0</v>
      </c>
      <c r="BL225" s="17" t="s">
        <v>156</v>
      </c>
      <c r="BM225" s="203" t="s">
        <v>347</v>
      </c>
    </row>
    <row r="226" spans="1:65" s="13" customFormat="1" ht="11.25">
      <c r="B226" s="205"/>
      <c r="C226" s="206"/>
      <c r="D226" s="207" t="s">
        <v>158</v>
      </c>
      <c r="E226" s="208" t="s">
        <v>1</v>
      </c>
      <c r="F226" s="209" t="s">
        <v>185</v>
      </c>
      <c r="G226" s="206"/>
      <c r="H226" s="210">
        <v>6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158</v>
      </c>
      <c r="AU226" s="216" t="s">
        <v>86</v>
      </c>
      <c r="AV226" s="13" t="s">
        <v>86</v>
      </c>
      <c r="AW226" s="13" t="s">
        <v>33</v>
      </c>
      <c r="AX226" s="13" t="s">
        <v>84</v>
      </c>
      <c r="AY226" s="216" t="s">
        <v>151</v>
      </c>
    </row>
    <row r="227" spans="1:65" s="2" customFormat="1" ht="24.2" customHeight="1">
      <c r="A227" s="34"/>
      <c r="B227" s="35"/>
      <c r="C227" s="228" t="s">
        <v>348</v>
      </c>
      <c r="D227" s="228" t="s">
        <v>217</v>
      </c>
      <c r="E227" s="229" t="s">
        <v>349</v>
      </c>
      <c r="F227" s="230" t="s">
        <v>350</v>
      </c>
      <c r="G227" s="231" t="s">
        <v>338</v>
      </c>
      <c r="H227" s="232">
        <v>12</v>
      </c>
      <c r="I227" s="233"/>
      <c r="J227" s="234">
        <f>ROUND(I227*H227,2)</f>
        <v>0</v>
      </c>
      <c r="K227" s="230" t="s">
        <v>163</v>
      </c>
      <c r="L227" s="235"/>
      <c r="M227" s="236" t="s">
        <v>1</v>
      </c>
      <c r="N227" s="237" t="s">
        <v>43</v>
      </c>
      <c r="O227" s="72"/>
      <c r="P227" s="201">
        <f>O227*H227</f>
        <v>0</v>
      </c>
      <c r="Q227" s="201">
        <v>4.0000000000000001E-3</v>
      </c>
      <c r="R227" s="201">
        <f>Q227*H227</f>
        <v>4.8000000000000001E-2</v>
      </c>
      <c r="S227" s="201">
        <v>0</v>
      </c>
      <c r="T227" s="20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3" t="s">
        <v>194</v>
      </c>
      <c r="AT227" s="203" t="s">
        <v>217</v>
      </c>
      <c r="AU227" s="203" t="s">
        <v>86</v>
      </c>
      <c r="AY227" s="17" t="s">
        <v>151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7" t="s">
        <v>156</v>
      </c>
      <c r="BK227" s="204">
        <f>ROUND(I227*H227,2)</f>
        <v>0</v>
      </c>
      <c r="BL227" s="17" t="s">
        <v>156</v>
      </c>
      <c r="BM227" s="203" t="s">
        <v>351</v>
      </c>
    </row>
    <row r="228" spans="1:65" s="13" customFormat="1" ht="11.25">
      <c r="B228" s="205"/>
      <c r="C228" s="206"/>
      <c r="D228" s="207" t="s">
        <v>158</v>
      </c>
      <c r="E228" s="208" t="s">
        <v>1</v>
      </c>
      <c r="F228" s="209" t="s">
        <v>216</v>
      </c>
      <c r="G228" s="206"/>
      <c r="H228" s="210">
        <v>12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158</v>
      </c>
      <c r="AU228" s="216" t="s">
        <v>86</v>
      </c>
      <c r="AV228" s="13" t="s">
        <v>86</v>
      </c>
      <c r="AW228" s="13" t="s">
        <v>33</v>
      </c>
      <c r="AX228" s="13" t="s">
        <v>84</v>
      </c>
      <c r="AY228" s="216" t="s">
        <v>151</v>
      </c>
    </row>
    <row r="229" spans="1:65" s="2" customFormat="1" ht="37.9" customHeight="1">
      <c r="A229" s="34"/>
      <c r="B229" s="35"/>
      <c r="C229" s="192" t="s">
        <v>352</v>
      </c>
      <c r="D229" s="192" t="s">
        <v>152</v>
      </c>
      <c r="E229" s="193" t="s">
        <v>353</v>
      </c>
      <c r="F229" s="194" t="s">
        <v>354</v>
      </c>
      <c r="G229" s="195" t="s">
        <v>212</v>
      </c>
      <c r="H229" s="196">
        <v>546.005</v>
      </c>
      <c r="I229" s="197"/>
      <c r="J229" s="198">
        <f>ROUND(I229*H229,2)</f>
        <v>0</v>
      </c>
      <c r="K229" s="194" t="s">
        <v>163</v>
      </c>
      <c r="L229" s="39"/>
      <c r="M229" s="199" t="s">
        <v>1</v>
      </c>
      <c r="N229" s="200" t="s">
        <v>43</v>
      </c>
      <c r="O229" s="7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3" t="s">
        <v>156</v>
      </c>
      <c r="AT229" s="203" t="s">
        <v>152</v>
      </c>
      <c r="AU229" s="203" t="s">
        <v>86</v>
      </c>
      <c r="AY229" s="17" t="s">
        <v>151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7" t="s">
        <v>156</v>
      </c>
      <c r="BK229" s="204">
        <f>ROUND(I229*H229,2)</f>
        <v>0</v>
      </c>
      <c r="BL229" s="17" t="s">
        <v>156</v>
      </c>
      <c r="BM229" s="203" t="s">
        <v>355</v>
      </c>
    </row>
    <row r="230" spans="1:65" s="2" customFormat="1" ht="24.2" customHeight="1">
      <c r="A230" s="34"/>
      <c r="B230" s="35"/>
      <c r="C230" s="228" t="s">
        <v>356</v>
      </c>
      <c r="D230" s="228" t="s">
        <v>217</v>
      </c>
      <c r="E230" s="229" t="s">
        <v>357</v>
      </c>
      <c r="F230" s="230" t="s">
        <v>358</v>
      </c>
      <c r="G230" s="231" t="s">
        <v>212</v>
      </c>
      <c r="H230" s="232">
        <v>546.005</v>
      </c>
      <c r="I230" s="233"/>
      <c r="J230" s="234">
        <f>ROUND(I230*H230,2)</f>
        <v>0</v>
      </c>
      <c r="K230" s="230" t="s">
        <v>163</v>
      </c>
      <c r="L230" s="235"/>
      <c r="M230" s="236" t="s">
        <v>1</v>
      </c>
      <c r="N230" s="237" t="s">
        <v>43</v>
      </c>
      <c r="O230" s="72"/>
      <c r="P230" s="201">
        <f>O230*H230</f>
        <v>0</v>
      </c>
      <c r="Q230" s="201">
        <v>5.0000000000000001E-3</v>
      </c>
      <c r="R230" s="201">
        <f>Q230*H230</f>
        <v>2.7300249999999999</v>
      </c>
      <c r="S230" s="201">
        <v>0</v>
      </c>
      <c r="T230" s="20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3" t="s">
        <v>317</v>
      </c>
      <c r="AT230" s="203" t="s">
        <v>217</v>
      </c>
      <c r="AU230" s="203" t="s">
        <v>86</v>
      </c>
      <c r="AY230" s="17" t="s">
        <v>151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7" t="s">
        <v>156</v>
      </c>
      <c r="BK230" s="204">
        <f>ROUND(I230*H230,2)</f>
        <v>0</v>
      </c>
      <c r="BL230" s="17" t="s">
        <v>239</v>
      </c>
      <c r="BM230" s="203" t="s">
        <v>359</v>
      </c>
    </row>
    <row r="231" spans="1:65" s="13" customFormat="1" ht="11.25">
      <c r="B231" s="205"/>
      <c r="C231" s="206"/>
      <c r="D231" s="207" t="s">
        <v>158</v>
      </c>
      <c r="E231" s="208" t="s">
        <v>1</v>
      </c>
      <c r="F231" s="209" t="s">
        <v>360</v>
      </c>
      <c r="G231" s="206"/>
      <c r="H231" s="210">
        <v>477.00099999999998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158</v>
      </c>
      <c r="AU231" s="216" t="s">
        <v>86</v>
      </c>
      <c r="AV231" s="13" t="s">
        <v>86</v>
      </c>
      <c r="AW231" s="13" t="s">
        <v>33</v>
      </c>
      <c r="AX231" s="13" t="s">
        <v>76</v>
      </c>
      <c r="AY231" s="216" t="s">
        <v>151</v>
      </c>
    </row>
    <row r="232" spans="1:65" s="13" customFormat="1" ht="11.25">
      <c r="B232" s="205"/>
      <c r="C232" s="206"/>
      <c r="D232" s="207" t="s">
        <v>158</v>
      </c>
      <c r="E232" s="208" t="s">
        <v>1</v>
      </c>
      <c r="F232" s="209" t="s">
        <v>361</v>
      </c>
      <c r="G232" s="206"/>
      <c r="H232" s="210">
        <v>69.004000000000005</v>
      </c>
      <c r="I232" s="211"/>
      <c r="J232" s="206"/>
      <c r="K232" s="206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158</v>
      </c>
      <c r="AU232" s="216" t="s">
        <v>86</v>
      </c>
      <c r="AV232" s="13" t="s">
        <v>86</v>
      </c>
      <c r="AW232" s="13" t="s">
        <v>33</v>
      </c>
      <c r="AX232" s="13" t="s">
        <v>76</v>
      </c>
      <c r="AY232" s="216" t="s">
        <v>151</v>
      </c>
    </row>
    <row r="233" spans="1:65" s="14" customFormat="1" ht="11.25">
      <c r="B233" s="217"/>
      <c r="C233" s="218"/>
      <c r="D233" s="207" t="s">
        <v>158</v>
      </c>
      <c r="E233" s="219" t="s">
        <v>1</v>
      </c>
      <c r="F233" s="220" t="s">
        <v>178</v>
      </c>
      <c r="G233" s="218"/>
      <c r="H233" s="221">
        <v>546.005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158</v>
      </c>
      <c r="AU233" s="227" t="s">
        <v>86</v>
      </c>
      <c r="AV233" s="14" t="s">
        <v>156</v>
      </c>
      <c r="AW233" s="14" t="s">
        <v>33</v>
      </c>
      <c r="AX233" s="14" t="s">
        <v>84</v>
      </c>
      <c r="AY233" s="227" t="s">
        <v>151</v>
      </c>
    </row>
    <row r="234" spans="1:65" s="2" customFormat="1" ht="24.2" customHeight="1">
      <c r="A234" s="34"/>
      <c r="B234" s="35"/>
      <c r="C234" s="192" t="s">
        <v>362</v>
      </c>
      <c r="D234" s="192" t="s">
        <v>152</v>
      </c>
      <c r="E234" s="193" t="s">
        <v>363</v>
      </c>
      <c r="F234" s="194" t="s">
        <v>364</v>
      </c>
      <c r="G234" s="195" t="s">
        <v>162</v>
      </c>
      <c r="H234" s="196">
        <v>84.4</v>
      </c>
      <c r="I234" s="197"/>
      <c r="J234" s="198">
        <f>ROUND(I234*H234,2)</f>
        <v>0</v>
      </c>
      <c r="K234" s="194" t="s">
        <v>163</v>
      </c>
      <c r="L234" s="39"/>
      <c r="M234" s="199" t="s">
        <v>1</v>
      </c>
      <c r="N234" s="200" t="s">
        <v>43</v>
      </c>
      <c r="O234" s="72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3" t="s">
        <v>156</v>
      </c>
      <c r="AT234" s="203" t="s">
        <v>152</v>
      </c>
      <c r="AU234" s="203" t="s">
        <v>86</v>
      </c>
      <c r="AY234" s="17" t="s">
        <v>151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7" t="s">
        <v>156</v>
      </c>
      <c r="BK234" s="204">
        <f>ROUND(I234*H234,2)</f>
        <v>0</v>
      </c>
      <c r="BL234" s="17" t="s">
        <v>156</v>
      </c>
      <c r="BM234" s="203" t="s">
        <v>365</v>
      </c>
    </row>
    <row r="235" spans="1:65" s="13" customFormat="1" ht="11.25">
      <c r="B235" s="205"/>
      <c r="C235" s="206"/>
      <c r="D235" s="207" t="s">
        <v>158</v>
      </c>
      <c r="E235" s="208" t="s">
        <v>1</v>
      </c>
      <c r="F235" s="209" t="s">
        <v>366</v>
      </c>
      <c r="G235" s="206"/>
      <c r="H235" s="210">
        <v>84.4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158</v>
      </c>
      <c r="AU235" s="216" t="s">
        <v>86</v>
      </c>
      <c r="AV235" s="13" t="s">
        <v>86</v>
      </c>
      <c r="AW235" s="13" t="s">
        <v>33</v>
      </c>
      <c r="AX235" s="13" t="s">
        <v>84</v>
      </c>
      <c r="AY235" s="216" t="s">
        <v>151</v>
      </c>
    </row>
    <row r="236" spans="1:65" s="2" customFormat="1" ht="24.2" customHeight="1">
      <c r="A236" s="34"/>
      <c r="B236" s="35"/>
      <c r="C236" s="228" t="s">
        <v>367</v>
      </c>
      <c r="D236" s="228" t="s">
        <v>217</v>
      </c>
      <c r="E236" s="229" t="s">
        <v>368</v>
      </c>
      <c r="F236" s="230" t="s">
        <v>369</v>
      </c>
      <c r="G236" s="231" t="s">
        <v>162</v>
      </c>
      <c r="H236" s="232">
        <v>84.4</v>
      </c>
      <c r="I236" s="233"/>
      <c r="J236" s="234">
        <f>ROUND(I236*H236,2)</f>
        <v>0</v>
      </c>
      <c r="K236" s="230" t="s">
        <v>163</v>
      </c>
      <c r="L236" s="235"/>
      <c r="M236" s="236" t="s">
        <v>1</v>
      </c>
      <c r="N236" s="237" t="s">
        <v>43</v>
      </c>
      <c r="O236" s="72"/>
      <c r="P236" s="201">
        <f>O236*H236</f>
        <v>0</v>
      </c>
      <c r="Q236" s="201">
        <v>1.5E-3</v>
      </c>
      <c r="R236" s="201">
        <f>Q236*H236</f>
        <v>0.12660000000000002</v>
      </c>
      <c r="S236" s="201">
        <v>0</v>
      </c>
      <c r="T236" s="20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3" t="s">
        <v>194</v>
      </c>
      <c r="AT236" s="203" t="s">
        <v>217</v>
      </c>
      <c r="AU236" s="203" t="s">
        <v>86</v>
      </c>
      <c r="AY236" s="17" t="s">
        <v>151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7" t="s">
        <v>156</v>
      </c>
      <c r="BK236" s="204">
        <f>ROUND(I236*H236,2)</f>
        <v>0</v>
      </c>
      <c r="BL236" s="17" t="s">
        <v>156</v>
      </c>
      <c r="BM236" s="203" t="s">
        <v>370</v>
      </c>
    </row>
    <row r="237" spans="1:65" s="12" customFormat="1" ht="22.9" customHeight="1">
      <c r="B237" s="176"/>
      <c r="C237" s="177"/>
      <c r="D237" s="178" t="s">
        <v>75</v>
      </c>
      <c r="E237" s="190" t="s">
        <v>156</v>
      </c>
      <c r="F237" s="190" t="s">
        <v>371</v>
      </c>
      <c r="G237" s="177"/>
      <c r="H237" s="177"/>
      <c r="I237" s="180"/>
      <c r="J237" s="191">
        <f>BK237</f>
        <v>0</v>
      </c>
      <c r="K237" s="177"/>
      <c r="L237" s="182"/>
      <c r="M237" s="183"/>
      <c r="N237" s="184"/>
      <c r="O237" s="184"/>
      <c r="P237" s="185">
        <f>SUM(P238:P240)</f>
        <v>0</v>
      </c>
      <c r="Q237" s="184"/>
      <c r="R237" s="185">
        <f>SUM(R238:R240)</f>
        <v>2.7116207999999999</v>
      </c>
      <c r="S237" s="184"/>
      <c r="T237" s="186">
        <f>SUM(T238:T240)</f>
        <v>0</v>
      </c>
      <c r="AR237" s="187" t="s">
        <v>84</v>
      </c>
      <c r="AT237" s="188" t="s">
        <v>75</v>
      </c>
      <c r="AU237" s="188" t="s">
        <v>84</v>
      </c>
      <c r="AY237" s="187" t="s">
        <v>151</v>
      </c>
      <c r="BK237" s="189">
        <f>SUM(BK238:BK240)</f>
        <v>0</v>
      </c>
    </row>
    <row r="238" spans="1:65" s="2" customFormat="1" ht="33" customHeight="1">
      <c r="A238" s="34"/>
      <c r="B238" s="35"/>
      <c r="C238" s="192" t="s">
        <v>372</v>
      </c>
      <c r="D238" s="192" t="s">
        <v>152</v>
      </c>
      <c r="E238" s="193" t="s">
        <v>373</v>
      </c>
      <c r="F238" s="194" t="s">
        <v>374</v>
      </c>
      <c r="G238" s="195" t="s">
        <v>212</v>
      </c>
      <c r="H238" s="196">
        <v>430.416</v>
      </c>
      <c r="I238" s="197"/>
      <c r="J238" s="198">
        <f>ROUND(I238*H238,2)</f>
        <v>0</v>
      </c>
      <c r="K238" s="194" t="s">
        <v>163</v>
      </c>
      <c r="L238" s="39"/>
      <c r="M238" s="199" t="s">
        <v>1</v>
      </c>
      <c r="N238" s="200" t="s">
        <v>43</v>
      </c>
      <c r="O238" s="72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3" t="s">
        <v>156</v>
      </c>
      <c r="AT238" s="203" t="s">
        <v>152</v>
      </c>
      <c r="AU238" s="203" t="s">
        <v>86</v>
      </c>
      <c r="AY238" s="17" t="s">
        <v>151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7" t="s">
        <v>156</v>
      </c>
      <c r="BK238" s="204">
        <f>ROUND(I238*H238,2)</f>
        <v>0</v>
      </c>
      <c r="BL238" s="17" t="s">
        <v>156</v>
      </c>
      <c r="BM238" s="203" t="s">
        <v>375</v>
      </c>
    </row>
    <row r="239" spans="1:65" s="2" customFormat="1" ht="24.2" customHeight="1">
      <c r="A239" s="34"/>
      <c r="B239" s="35"/>
      <c r="C239" s="228" t="s">
        <v>376</v>
      </c>
      <c r="D239" s="228" t="s">
        <v>217</v>
      </c>
      <c r="E239" s="229" t="s">
        <v>377</v>
      </c>
      <c r="F239" s="230" t="s">
        <v>378</v>
      </c>
      <c r="G239" s="231" t="s">
        <v>212</v>
      </c>
      <c r="H239" s="232">
        <v>430.416</v>
      </c>
      <c r="I239" s="233"/>
      <c r="J239" s="234">
        <f>ROUND(I239*H239,2)</f>
        <v>0</v>
      </c>
      <c r="K239" s="230" t="s">
        <v>163</v>
      </c>
      <c r="L239" s="235"/>
      <c r="M239" s="236" t="s">
        <v>1</v>
      </c>
      <c r="N239" s="237" t="s">
        <v>43</v>
      </c>
      <c r="O239" s="72"/>
      <c r="P239" s="201">
        <f>O239*H239</f>
        <v>0</v>
      </c>
      <c r="Q239" s="201">
        <v>6.3E-3</v>
      </c>
      <c r="R239" s="201">
        <f>Q239*H239</f>
        <v>2.7116207999999999</v>
      </c>
      <c r="S239" s="201">
        <v>0</v>
      </c>
      <c r="T239" s="20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3" t="s">
        <v>317</v>
      </c>
      <c r="AT239" s="203" t="s">
        <v>217</v>
      </c>
      <c r="AU239" s="203" t="s">
        <v>86</v>
      </c>
      <c r="AY239" s="17" t="s">
        <v>151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7" t="s">
        <v>156</v>
      </c>
      <c r="BK239" s="204">
        <f>ROUND(I239*H239,2)</f>
        <v>0</v>
      </c>
      <c r="BL239" s="17" t="s">
        <v>239</v>
      </c>
      <c r="BM239" s="203" t="s">
        <v>379</v>
      </c>
    </row>
    <row r="240" spans="1:65" s="13" customFormat="1" ht="11.25">
      <c r="B240" s="205"/>
      <c r="C240" s="206"/>
      <c r="D240" s="207" t="s">
        <v>158</v>
      </c>
      <c r="E240" s="208" t="s">
        <v>1</v>
      </c>
      <c r="F240" s="209" t="s">
        <v>380</v>
      </c>
      <c r="G240" s="206"/>
      <c r="H240" s="210">
        <v>430.416</v>
      </c>
      <c r="I240" s="211"/>
      <c r="J240" s="206"/>
      <c r="K240" s="206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158</v>
      </c>
      <c r="AU240" s="216" t="s">
        <v>86</v>
      </c>
      <c r="AV240" s="13" t="s">
        <v>86</v>
      </c>
      <c r="AW240" s="13" t="s">
        <v>33</v>
      </c>
      <c r="AX240" s="13" t="s">
        <v>84</v>
      </c>
      <c r="AY240" s="216" t="s">
        <v>151</v>
      </c>
    </row>
    <row r="241" spans="1:65" s="12" customFormat="1" ht="22.9" customHeight="1">
      <c r="B241" s="176"/>
      <c r="C241" s="177"/>
      <c r="D241" s="178" t="s">
        <v>75</v>
      </c>
      <c r="E241" s="190" t="s">
        <v>179</v>
      </c>
      <c r="F241" s="190" t="s">
        <v>381</v>
      </c>
      <c r="G241" s="177"/>
      <c r="H241" s="177"/>
      <c r="I241" s="180"/>
      <c r="J241" s="191">
        <f>BK241</f>
        <v>0</v>
      </c>
      <c r="K241" s="177"/>
      <c r="L241" s="182"/>
      <c r="M241" s="183"/>
      <c r="N241" s="184"/>
      <c r="O241" s="184"/>
      <c r="P241" s="185">
        <f>SUM(P242:P252)</f>
        <v>0</v>
      </c>
      <c r="Q241" s="184"/>
      <c r="R241" s="185">
        <f>SUM(R242:R252)</f>
        <v>99.080913600000002</v>
      </c>
      <c r="S241" s="184"/>
      <c r="T241" s="186">
        <f>SUM(T242:T252)</f>
        <v>0</v>
      </c>
      <c r="AR241" s="187" t="s">
        <v>84</v>
      </c>
      <c r="AT241" s="188" t="s">
        <v>75</v>
      </c>
      <c r="AU241" s="188" t="s">
        <v>84</v>
      </c>
      <c r="AY241" s="187" t="s">
        <v>151</v>
      </c>
      <c r="BK241" s="189">
        <f>SUM(BK242:BK252)</f>
        <v>0</v>
      </c>
    </row>
    <row r="242" spans="1:65" s="2" customFormat="1" ht="24.2" customHeight="1">
      <c r="A242" s="34"/>
      <c r="B242" s="35"/>
      <c r="C242" s="192" t="s">
        <v>382</v>
      </c>
      <c r="D242" s="192" t="s">
        <v>152</v>
      </c>
      <c r="E242" s="193" t="s">
        <v>383</v>
      </c>
      <c r="F242" s="194" t="s">
        <v>384</v>
      </c>
      <c r="G242" s="195" t="s">
        <v>212</v>
      </c>
      <c r="H242" s="196">
        <v>98.4</v>
      </c>
      <c r="I242" s="197"/>
      <c r="J242" s="198">
        <f>ROUND(I242*H242,2)</f>
        <v>0</v>
      </c>
      <c r="K242" s="194" t="s">
        <v>163</v>
      </c>
      <c r="L242" s="39"/>
      <c r="M242" s="199" t="s">
        <v>1</v>
      </c>
      <c r="N242" s="200" t="s">
        <v>43</v>
      </c>
      <c r="O242" s="72"/>
      <c r="P242" s="201">
        <f>O242*H242</f>
        <v>0</v>
      </c>
      <c r="Q242" s="201">
        <v>0.48299999999999998</v>
      </c>
      <c r="R242" s="201">
        <f>Q242*H242</f>
        <v>47.527200000000001</v>
      </c>
      <c r="S242" s="201">
        <v>0</v>
      </c>
      <c r="T242" s="20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3" t="s">
        <v>156</v>
      </c>
      <c r="AT242" s="203" t="s">
        <v>152</v>
      </c>
      <c r="AU242" s="203" t="s">
        <v>86</v>
      </c>
      <c r="AY242" s="17" t="s">
        <v>151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7" t="s">
        <v>156</v>
      </c>
      <c r="BK242" s="204">
        <f>ROUND(I242*H242,2)</f>
        <v>0</v>
      </c>
      <c r="BL242" s="17" t="s">
        <v>156</v>
      </c>
      <c r="BM242" s="203" t="s">
        <v>385</v>
      </c>
    </row>
    <row r="243" spans="1:65" s="13" customFormat="1" ht="11.25">
      <c r="B243" s="205"/>
      <c r="C243" s="206"/>
      <c r="D243" s="207" t="s">
        <v>158</v>
      </c>
      <c r="E243" s="208" t="s">
        <v>1</v>
      </c>
      <c r="F243" s="209" t="s">
        <v>386</v>
      </c>
      <c r="G243" s="206"/>
      <c r="H243" s="210">
        <v>98.4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158</v>
      </c>
      <c r="AU243" s="216" t="s">
        <v>86</v>
      </c>
      <c r="AV243" s="13" t="s">
        <v>86</v>
      </c>
      <c r="AW243" s="13" t="s">
        <v>33</v>
      </c>
      <c r="AX243" s="13" t="s">
        <v>84</v>
      </c>
      <c r="AY243" s="216" t="s">
        <v>151</v>
      </c>
    </row>
    <row r="244" spans="1:65" s="2" customFormat="1" ht="24.2" customHeight="1">
      <c r="A244" s="34"/>
      <c r="B244" s="35"/>
      <c r="C244" s="192" t="s">
        <v>387</v>
      </c>
      <c r="D244" s="192" t="s">
        <v>152</v>
      </c>
      <c r="E244" s="193" t="s">
        <v>388</v>
      </c>
      <c r="F244" s="194" t="s">
        <v>389</v>
      </c>
      <c r="G244" s="195" t="s">
        <v>212</v>
      </c>
      <c r="H244" s="196">
        <v>98.4</v>
      </c>
      <c r="I244" s="197"/>
      <c r="J244" s="198">
        <f>ROUND(I244*H244,2)</f>
        <v>0</v>
      </c>
      <c r="K244" s="194" t="s">
        <v>163</v>
      </c>
      <c r="L244" s="39"/>
      <c r="M244" s="199" t="s">
        <v>1</v>
      </c>
      <c r="N244" s="200" t="s">
        <v>43</v>
      </c>
      <c r="O244" s="72"/>
      <c r="P244" s="201">
        <f>O244*H244</f>
        <v>0</v>
      </c>
      <c r="Q244" s="201">
        <v>8.8800000000000004E-2</v>
      </c>
      <c r="R244" s="201">
        <f>Q244*H244</f>
        <v>8.7379200000000008</v>
      </c>
      <c r="S244" s="201">
        <v>0</v>
      </c>
      <c r="T244" s="20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3" t="s">
        <v>156</v>
      </c>
      <c r="AT244" s="203" t="s">
        <v>152</v>
      </c>
      <c r="AU244" s="203" t="s">
        <v>86</v>
      </c>
      <c r="AY244" s="17" t="s">
        <v>151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7" t="s">
        <v>156</v>
      </c>
      <c r="BK244" s="204">
        <f>ROUND(I244*H244,2)</f>
        <v>0</v>
      </c>
      <c r="BL244" s="17" t="s">
        <v>156</v>
      </c>
      <c r="BM244" s="203" t="s">
        <v>390</v>
      </c>
    </row>
    <row r="245" spans="1:65" s="13" customFormat="1" ht="11.25">
      <c r="B245" s="205"/>
      <c r="C245" s="206"/>
      <c r="D245" s="207" t="s">
        <v>158</v>
      </c>
      <c r="E245" s="208" t="s">
        <v>1</v>
      </c>
      <c r="F245" s="209" t="s">
        <v>386</v>
      </c>
      <c r="G245" s="206"/>
      <c r="H245" s="210">
        <v>98.4</v>
      </c>
      <c r="I245" s="211"/>
      <c r="J245" s="206"/>
      <c r="K245" s="206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158</v>
      </c>
      <c r="AU245" s="216" t="s">
        <v>86</v>
      </c>
      <c r="AV245" s="13" t="s">
        <v>86</v>
      </c>
      <c r="AW245" s="13" t="s">
        <v>33</v>
      </c>
      <c r="AX245" s="13" t="s">
        <v>84</v>
      </c>
      <c r="AY245" s="216" t="s">
        <v>151</v>
      </c>
    </row>
    <row r="246" spans="1:65" s="2" customFormat="1" ht="24.2" customHeight="1">
      <c r="A246" s="34"/>
      <c r="B246" s="35"/>
      <c r="C246" s="228" t="s">
        <v>391</v>
      </c>
      <c r="D246" s="228" t="s">
        <v>217</v>
      </c>
      <c r="E246" s="229" t="s">
        <v>392</v>
      </c>
      <c r="F246" s="230" t="s">
        <v>393</v>
      </c>
      <c r="G246" s="231" t="s">
        <v>212</v>
      </c>
      <c r="H246" s="232">
        <v>101.352</v>
      </c>
      <c r="I246" s="233"/>
      <c r="J246" s="234">
        <f>ROUND(I246*H246,2)</f>
        <v>0</v>
      </c>
      <c r="K246" s="230" t="s">
        <v>163</v>
      </c>
      <c r="L246" s="235"/>
      <c r="M246" s="236" t="s">
        <v>1</v>
      </c>
      <c r="N246" s="237" t="s">
        <v>43</v>
      </c>
      <c r="O246" s="72"/>
      <c r="P246" s="201">
        <f>O246*H246</f>
        <v>0</v>
      </c>
      <c r="Q246" s="201">
        <v>0.21</v>
      </c>
      <c r="R246" s="201">
        <f>Q246*H246</f>
        <v>21.283919999999998</v>
      </c>
      <c r="S246" s="201">
        <v>0</v>
      </c>
      <c r="T246" s="20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3" t="s">
        <v>194</v>
      </c>
      <c r="AT246" s="203" t="s">
        <v>217</v>
      </c>
      <c r="AU246" s="203" t="s">
        <v>86</v>
      </c>
      <c r="AY246" s="17" t="s">
        <v>151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7" t="s">
        <v>156</v>
      </c>
      <c r="BK246" s="204">
        <f>ROUND(I246*H246,2)</f>
        <v>0</v>
      </c>
      <c r="BL246" s="17" t="s">
        <v>156</v>
      </c>
      <c r="BM246" s="203" t="s">
        <v>394</v>
      </c>
    </row>
    <row r="247" spans="1:65" s="13" customFormat="1" ht="11.25">
      <c r="B247" s="205"/>
      <c r="C247" s="206"/>
      <c r="D247" s="207" t="s">
        <v>158</v>
      </c>
      <c r="E247" s="208" t="s">
        <v>1</v>
      </c>
      <c r="F247" s="209" t="s">
        <v>395</v>
      </c>
      <c r="G247" s="206"/>
      <c r="H247" s="210">
        <v>101.352</v>
      </c>
      <c r="I247" s="211"/>
      <c r="J247" s="206"/>
      <c r="K247" s="206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158</v>
      </c>
      <c r="AU247" s="216" t="s">
        <v>86</v>
      </c>
      <c r="AV247" s="13" t="s">
        <v>86</v>
      </c>
      <c r="AW247" s="13" t="s">
        <v>33</v>
      </c>
      <c r="AX247" s="13" t="s">
        <v>84</v>
      </c>
      <c r="AY247" s="216" t="s">
        <v>151</v>
      </c>
    </row>
    <row r="248" spans="1:65" s="2" customFormat="1" ht="33" customHeight="1">
      <c r="A248" s="34"/>
      <c r="B248" s="35"/>
      <c r="C248" s="192" t="s">
        <v>396</v>
      </c>
      <c r="D248" s="192" t="s">
        <v>152</v>
      </c>
      <c r="E248" s="193" t="s">
        <v>397</v>
      </c>
      <c r="F248" s="194" t="s">
        <v>398</v>
      </c>
      <c r="G248" s="195" t="s">
        <v>162</v>
      </c>
      <c r="H248" s="196">
        <v>116</v>
      </c>
      <c r="I248" s="197"/>
      <c r="J248" s="198">
        <f>ROUND(I248*H248,2)</f>
        <v>0</v>
      </c>
      <c r="K248" s="194" t="s">
        <v>163</v>
      </c>
      <c r="L248" s="39"/>
      <c r="M248" s="199" t="s">
        <v>1</v>
      </c>
      <c r="N248" s="200" t="s">
        <v>43</v>
      </c>
      <c r="O248" s="72"/>
      <c r="P248" s="201">
        <f>O248*H248</f>
        <v>0</v>
      </c>
      <c r="Q248" s="201">
        <v>0.12949959999999999</v>
      </c>
      <c r="R248" s="201">
        <f>Q248*H248</f>
        <v>15.0219536</v>
      </c>
      <c r="S248" s="201">
        <v>0</v>
      </c>
      <c r="T248" s="202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3" t="s">
        <v>156</v>
      </c>
      <c r="AT248" s="203" t="s">
        <v>152</v>
      </c>
      <c r="AU248" s="203" t="s">
        <v>86</v>
      </c>
      <c r="AY248" s="17" t="s">
        <v>151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7" t="s">
        <v>156</v>
      </c>
      <c r="BK248" s="204">
        <f>ROUND(I248*H248,2)</f>
        <v>0</v>
      </c>
      <c r="BL248" s="17" t="s">
        <v>156</v>
      </c>
      <c r="BM248" s="203" t="s">
        <v>399</v>
      </c>
    </row>
    <row r="249" spans="1:65" s="13" customFormat="1" ht="11.25">
      <c r="B249" s="205"/>
      <c r="C249" s="206"/>
      <c r="D249" s="207" t="s">
        <v>158</v>
      </c>
      <c r="E249" s="208" t="s">
        <v>1</v>
      </c>
      <c r="F249" s="209" t="s">
        <v>400</v>
      </c>
      <c r="G249" s="206"/>
      <c r="H249" s="210">
        <v>115.17</v>
      </c>
      <c r="I249" s="211"/>
      <c r="J249" s="206"/>
      <c r="K249" s="206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158</v>
      </c>
      <c r="AU249" s="216" t="s">
        <v>86</v>
      </c>
      <c r="AV249" s="13" t="s">
        <v>86</v>
      </c>
      <c r="AW249" s="13" t="s">
        <v>33</v>
      </c>
      <c r="AX249" s="13" t="s">
        <v>76</v>
      </c>
      <c r="AY249" s="216" t="s">
        <v>151</v>
      </c>
    </row>
    <row r="250" spans="1:65" s="13" customFormat="1" ht="11.25">
      <c r="B250" s="205"/>
      <c r="C250" s="206"/>
      <c r="D250" s="207" t="s">
        <v>158</v>
      </c>
      <c r="E250" s="208" t="s">
        <v>1</v>
      </c>
      <c r="F250" s="209" t="s">
        <v>401</v>
      </c>
      <c r="G250" s="206"/>
      <c r="H250" s="210">
        <v>0.83</v>
      </c>
      <c r="I250" s="211"/>
      <c r="J250" s="206"/>
      <c r="K250" s="206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158</v>
      </c>
      <c r="AU250" s="216" t="s">
        <v>86</v>
      </c>
      <c r="AV250" s="13" t="s">
        <v>86</v>
      </c>
      <c r="AW250" s="13" t="s">
        <v>33</v>
      </c>
      <c r="AX250" s="13" t="s">
        <v>76</v>
      </c>
      <c r="AY250" s="216" t="s">
        <v>151</v>
      </c>
    </row>
    <row r="251" spans="1:65" s="14" customFormat="1" ht="11.25">
      <c r="B251" s="217"/>
      <c r="C251" s="218"/>
      <c r="D251" s="207" t="s">
        <v>158</v>
      </c>
      <c r="E251" s="219" t="s">
        <v>1</v>
      </c>
      <c r="F251" s="220" t="s">
        <v>178</v>
      </c>
      <c r="G251" s="218"/>
      <c r="H251" s="221">
        <v>116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158</v>
      </c>
      <c r="AU251" s="227" t="s">
        <v>86</v>
      </c>
      <c r="AV251" s="14" t="s">
        <v>156</v>
      </c>
      <c r="AW251" s="14" t="s">
        <v>33</v>
      </c>
      <c r="AX251" s="14" t="s">
        <v>84</v>
      </c>
      <c r="AY251" s="227" t="s">
        <v>151</v>
      </c>
    </row>
    <row r="252" spans="1:65" s="2" customFormat="1" ht="16.5" customHeight="1">
      <c r="A252" s="34"/>
      <c r="B252" s="35"/>
      <c r="C252" s="228" t="s">
        <v>402</v>
      </c>
      <c r="D252" s="228" t="s">
        <v>217</v>
      </c>
      <c r="E252" s="229" t="s">
        <v>403</v>
      </c>
      <c r="F252" s="230" t="s">
        <v>404</v>
      </c>
      <c r="G252" s="231" t="s">
        <v>162</v>
      </c>
      <c r="H252" s="232">
        <v>116</v>
      </c>
      <c r="I252" s="233"/>
      <c r="J252" s="234">
        <f>ROUND(I252*H252,2)</f>
        <v>0</v>
      </c>
      <c r="K252" s="230" t="s">
        <v>163</v>
      </c>
      <c r="L252" s="235"/>
      <c r="M252" s="236" t="s">
        <v>1</v>
      </c>
      <c r="N252" s="237" t="s">
        <v>43</v>
      </c>
      <c r="O252" s="72"/>
      <c r="P252" s="201">
        <f>O252*H252</f>
        <v>0</v>
      </c>
      <c r="Q252" s="201">
        <v>5.6120000000000003E-2</v>
      </c>
      <c r="R252" s="201">
        <f>Q252*H252</f>
        <v>6.5099200000000002</v>
      </c>
      <c r="S252" s="201">
        <v>0</v>
      </c>
      <c r="T252" s="20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3" t="s">
        <v>194</v>
      </c>
      <c r="AT252" s="203" t="s">
        <v>217</v>
      </c>
      <c r="AU252" s="203" t="s">
        <v>86</v>
      </c>
      <c r="AY252" s="17" t="s">
        <v>151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7" t="s">
        <v>156</v>
      </c>
      <c r="BK252" s="204">
        <f>ROUND(I252*H252,2)</f>
        <v>0</v>
      </c>
      <c r="BL252" s="17" t="s">
        <v>156</v>
      </c>
      <c r="BM252" s="203" t="s">
        <v>405</v>
      </c>
    </row>
    <row r="253" spans="1:65" s="12" customFormat="1" ht="22.9" customHeight="1">
      <c r="B253" s="176"/>
      <c r="C253" s="177"/>
      <c r="D253" s="178" t="s">
        <v>75</v>
      </c>
      <c r="E253" s="190" t="s">
        <v>406</v>
      </c>
      <c r="F253" s="190" t="s">
        <v>407</v>
      </c>
      <c r="G253" s="177"/>
      <c r="H253" s="177"/>
      <c r="I253" s="180"/>
      <c r="J253" s="191">
        <f>BK253</f>
        <v>0</v>
      </c>
      <c r="K253" s="177"/>
      <c r="L253" s="182"/>
      <c r="M253" s="183"/>
      <c r="N253" s="184"/>
      <c r="O253" s="184"/>
      <c r="P253" s="185">
        <f>P254</f>
        <v>0</v>
      </c>
      <c r="Q253" s="184"/>
      <c r="R253" s="185">
        <f>R254</f>
        <v>0</v>
      </c>
      <c r="S253" s="184"/>
      <c r="T253" s="186">
        <f>T254</f>
        <v>0</v>
      </c>
      <c r="AR253" s="187" t="s">
        <v>84</v>
      </c>
      <c r="AT253" s="188" t="s">
        <v>75</v>
      </c>
      <c r="AU253" s="188" t="s">
        <v>84</v>
      </c>
      <c r="AY253" s="187" t="s">
        <v>151</v>
      </c>
      <c r="BK253" s="189">
        <f>BK254</f>
        <v>0</v>
      </c>
    </row>
    <row r="254" spans="1:65" s="2" customFormat="1" ht="24.2" customHeight="1">
      <c r="A254" s="34"/>
      <c r="B254" s="35"/>
      <c r="C254" s="192" t="s">
        <v>408</v>
      </c>
      <c r="D254" s="192" t="s">
        <v>152</v>
      </c>
      <c r="E254" s="193" t="s">
        <v>409</v>
      </c>
      <c r="F254" s="194" t="s">
        <v>410</v>
      </c>
      <c r="G254" s="195" t="s">
        <v>201</v>
      </c>
      <c r="H254" s="196">
        <v>299.53399999999999</v>
      </c>
      <c r="I254" s="197"/>
      <c r="J254" s="198">
        <f>ROUND(I254*H254,2)</f>
        <v>0</v>
      </c>
      <c r="K254" s="194" t="s">
        <v>163</v>
      </c>
      <c r="L254" s="39"/>
      <c r="M254" s="199" t="s">
        <v>1</v>
      </c>
      <c r="N254" s="200" t="s">
        <v>43</v>
      </c>
      <c r="O254" s="72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3" t="s">
        <v>156</v>
      </c>
      <c r="AT254" s="203" t="s">
        <v>152</v>
      </c>
      <c r="AU254" s="203" t="s">
        <v>86</v>
      </c>
      <c r="AY254" s="17" t="s">
        <v>151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7" t="s">
        <v>156</v>
      </c>
      <c r="BK254" s="204">
        <f>ROUND(I254*H254,2)</f>
        <v>0</v>
      </c>
      <c r="BL254" s="17" t="s">
        <v>156</v>
      </c>
      <c r="BM254" s="203" t="s">
        <v>411</v>
      </c>
    </row>
    <row r="255" spans="1:65" s="12" customFormat="1" ht="25.9" customHeight="1">
      <c r="B255" s="176"/>
      <c r="C255" s="177"/>
      <c r="D255" s="178" t="s">
        <v>75</v>
      </c>
      <c r="E255" s="179" t="s">
        <v>412</v>
      </c>
      <c r="F255" s="179" t="s">
        <v>413</v>
      </c>
      <c r="G255" s="177"/>
      <c r="H255" s="177"/>
      <c r="I255" s="180"/>
      <c r="J255" s="181">
        <f>BK255</f>
        <v>0</v>
      </c>
      <c r="K255" s="177"/>
      <c r="L255" s="182"/>
      <c r="M255" s="183"/>
      <c r="N255" s="184"/>
      <c r="O255" s="184"/>
      <c r="P255" s="185">
        <f>P256+P275+P285+P296</f>
        <v>0</v>
      </c>
      <c r="Q255" s="184"/>
      <c r="R255" s="185">
        <f>R256+R275+R285+R296</f>
        <v>3.7065789384000003</v>
      </c>
      <c r="S255" s="184"/>
      <c r="T255" s="186">
        <f>T256+T275+T285+T296</f>
        <v>0</v>
      </c>
      <c r="AR255" s="187" t="s">
        <v>86</v>
      </c>
      <c r="AT255" s="188" t="s">
        <v>75</v>
      </c>
      <c r="AU255" s="188" t="s">
        <v>76</v>
      </c>
      <c r="AY255" s="187" t="s">
        <v>151</v>
      </c>
      <c r="BK255" s="189">
        <f>BK256+BK275+BK285+BK296</f>
        <v>0</v>
      </c>
    </row>
    <row r="256" spans="1:65" s="12" customFormat="1" ht="22.9" customHeight="1">
      <c r="B256" s="176"/>
      <c r="C256" s="177"/>
      <c r="D256" s="178" t="s">
        <v>75</v>
      </c>
      <c r="E256" s="190" t="s">
        <v>414</v>
      </c>
      <c r="F256" s="190" t="s">
        <v>415</v>
      </c>
      <c r="G256" s="177"/>
      <c r="H256" s="177"/>
      <c r="I256" s="180"/>
      <c r="J256" s="191">
        <f>BK256</f>
        <v>0</v>
      </c>
      <c r="K256" s="177"/>
      <c r="L256" s="182"/>
      <c r="M256" s="183"/>
      <c r="N256" s="184"/>
      <c r="O256" s="184"/>
      <c r="P256" s="185">
        <f>SUM(P257:P274)</f>
        <v>0</v>
      </c>
      <c r="Q256" s="184"/>
      <c r="R256" s="185">
        <f>SUM(R257:R274)</f>
        <v>0.91271331840000014</v>
      </c>
      <c r="S256" s="184"/>
      <c r="T256" s="186">
        <f>SUM(T257:T274)</f>
        <v>0</v>
      </c>
      <c r="AR256" s="187" t="s">
        <v>86</v>
      </c>
      <c r="AT256" s="188" t="s">
        <v>75</v>
      </c>
      <c r="AU256" s="188" t="s">
        <v>84</v>
      </c>
      <c r="AY256" s="187" t="s">
        <v>151</v>
      </c>
      <c r="BK256" s="189">
        <f>SUM(BK257:BK274)</f>
        <v>0</v>
      </c>
    </row>
    <row r="257" spans="1:65" s="2" customFormat="1" ht="24.2" customHeight="1">
      <c r="A257" s="34"/>
      <c r="B257" s="35"/>
      <c r="C257" s="192" t="s">
        <v>416</v>
      </c>
      <c r="D257" s="192" t="s">
        <v>152</v>
      </c>
      <c r="E257" s="193" t="s">
        <v>417</v>
      </c>
      <c r="F257" s="194" t="s">
        <v>418</v>
      </c>
      <c r="G257" s="195" t="s">
        <v>162</v>
      </c>
      <c r="H257" s="196">
        <v>46.2</v>
      </c>
      <c r="I257" s="197"/>
      <c r="J257" s="198">
        <f>ROUND(I257*H257,2)</f>
        <v>0</v>
      </c>
      <c r="K257" s="194" t="s">
        <v>163</v>
      </c>
      <c r="L257" s="39"/>
      <c r="M257" s="199" t="s">
        <v>1</v>
      </c>
      <c r="N257" s="200" t="s">
        <v>43</v>
      </c>
      <c r="O257" s="72"/>
      <c r="P257" s="201">
        <f>O257*H257</f>
        <v>0</v>
      </c>
      <c r="Q257" s="201">
        <v>4.7587999999999997E-3</v>
      </c>
      <c r="R257" s="201">
        <f>Q257*H257</f>
        <v>0.21985656000000001</v>
      </c>
      <c r="S257" s="201">
        <v>0</v>
      </c>
      <c r="T257" s="20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3" t="s">
        <v>239</v>
      </c>
      <c r="AT257" s="203" t="s">
        <v>152</v>
      </c>
      <c r="AU257" s="203" t="s">
        <v>86</v>
      </c>
      <c r="AY257" s="17" t="s">
        <v>151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7" t="s">
        <v>156</v>
      </c>
      <c r="BK257" s="204">
        <f>ROUND(I257*H257,2)</f>
        <v>0</v>
      </c>
      <c r="BL257" s="17" t="s">
        <v>239</v>
      </c>
      <c r="BM257" s="203" t="s">
        <v>419</v>
      </c>
    </row>
    <row r="258" spans="1:65" s="13" customFormat="1" ht="11.25">
      <c r="B258" s="205"/>
      <c r="C258" s="206"/>
      <c r="D258" s="207" t="s">
        <v>158</v>
      </c>
      <c r="E258" s="208" t="s">
        <v>1</v>
      </c>
      <c r="F258" s="209" t="s">
        <v>420</v>
      </c>
      <c r="G258" s="206"/>
      <c r="H258" s="210">
        <v>46.2</v>
      </c>
      <c r="I258" s="211"/>
      <c r="J258" s="206"/>
      <c r="K258" s="206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158</v>
      </c>
      <c r="AU258" s="216" t="s">
        <v>86</v>
      </c>
      <c r="AV258" s="13" t="s">
        <v>86</v>
      </c>
      <c r="AW258" s="13" t="s">
        <v>33</v>
      </c>
      <c r="AX258" s="13" t="s">
        <v>84</v>
      </c>
      <c r="AY258" s="216" t="s">
        <v>151</v>
      </c>
    </row>
    <row r="259" spans="1:65" s="2" customFormat="1" ht="24.2" customHeight="1">
      <c r="A259" s="34"/>
      <c r="B259" s="35"/>
      <c r="C259" s="192" t="s">
        <v>421</v>
      </c>
      <c r="D259" s="192" t="s">
        <v>152</v>
      </c>
      <c r="E259" s="193" t="s">
        <v>422</v>
      </c>
      <c r="F259" s="194" t="s">
        <v>423</v>
      </c>
      <c r="G259" s="195" t="s">
        <v>162</v>
      </c>
      <c r="H259" s="196">
        <v>18.48</v>
      </c>
      <c r="I259" s="197"/>
      <c r="J259" s="198">
        <f>ROUND(I259*H259,2)</f>
        <v>0</v>
      </c>
      <c r="K259" s="194" t="s">
        <v>163</v>
      </c>
      <c r="L259" s="39"/>
      <c r="M259" s="199" t="s">
        <v>1</v>
      </c>
      <c r="N259" s="200" t="s">
        <v>43</v>
      </c>
      <c r="O259" s="72"/>
      <c r="P259" s="201">
        <f>O259*H259</f>
        <v>0</v>
      </c>
      <c r="Q259" s="201">
        <v>1.93932E-3</v>
      </c>
      <c r="R259" s="201">
        <f>Q259*H259</f>
        <v>3.5838633600000003E-2</v>
      </c>
      <c r="S259" s="201">
        <v>0</v>
      </c>
      <c r="T259" s="20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3" t="s">
        <v>239</v>
      </c>
      <c r="AT259" s="203" t="s">
        <v>152</v>
      </c>
      <c r="AU259" s="203" t="s">
        <v>86</v>
      </c>
      <c r="AY259" s="17" t="s">
        <v>151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7" t="s">
        <v>156</v>
      </c>
      <c r="BK259" s="204">
        <f>ROUND(I259*H259,2)</f>
        <v>0</v>
      </c>
      <c r="BL259" s="17" t="s">
        <v>239</v>
      </c>
      <c r="BM259" s="203" t="s">
        <v>424</v>
      </c>
    </row>
    <row r="260" spans="1:65" s="13" customFormat="1" ht="11.25">
      <c r="B260" s="205"/>
      <c r="C260" s="206"/>
      <c r="D260" s="207" t="s">
        <v>158</v>
      </c>
      <c r="E260" s="208" t="s">
        <v>1</v>
      </c>
      <c r="F260" s="209" t="s">
        <v>425</v>
      </c>
      <c r="G260" s="206"/>
      <c r="H260" s="210">
        <v>18.48</v>
      </c>
      <c r="I260" s="211"/>
      <c r="J260" s="206"/>
      <c r="K260" s="206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158</v>
      </c>
      <c r="AU260" s="216" t="s">
        <v>86</v>
      </c>
      <c r="AV260" s="13" t="s">
        <v>86</v>
      </c>
      <c r="AW260" s="13" t="s">
        <v>33</v>
      </c>
      <c r="AX260" s="13" t="s">
        <v>84</v>
      </c>
      <c r="AY260" s="216" t="s">
        <v>151</v>
      </c>
    </row>
    <row r="261" spans="1:65" s="2" customFormat="1" ht="24.2" customHeight="1">
      <c r="A261" s="34"/>
      <c r="B261" s="35"/>
      <c r="C261" s="192" t="s">
        <v>426</v>
      </c>
      <c r="D261" s="192" t="s">
        <v>152</v>
      </c>
      <c r="E261" s="193" t="s">
        <v>427</v>
      </c>
      <c r="F261" s="194" t="s">
        <v>428</v>
      </c>
      <c r="G261" s="195" t="s">
        <v>162</v>
      </c>
      <c r="H261" s="196">
        <v>212.8</v>
      </c>
      <c r="I261" s="197"/>
      <c r="J261" s="198">
        <f>ROUND(I261*H261,2)</f>
        <v>0</v>
      </c>
      <c r="K261" s="194" t="s">
        <v>163</v>
      </c>
      <c r="L261" s="39"/>
      <c r="M261" s="199" t="s">
        <v>1</v>
      </c>
      <c r="N261" s="200" t="s">
        <v>43</v>
      </c>
      <c r="O261" s="72"/>
      <c r="P261" s="201">
        <f>O261*H261</f>
        <v>0</v>
      </c>
      <c r="Q261" s="201">
        <v>1.2244160000000001E-3</v>
      </c>
      <c r="R261" s="201">
        <f>Q261*H261</f>
        <v>0.26055572480000005</v>
      </c>
      <c r="S261" s="201">
        <v>0</v>
      </c>
      <c r="T261" s="202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3" t="s">
        <v>239</v>
      </c>
      <c r="AT261" s="203" t="s">
        <v>152</v>
      </c>
      <c r="AU261" s="203" t="s">
        <v>86</v>
      </c>
      <c r="AY261" s="17" t="s">
        <v>151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7" t="s">
        <v>156</v>
      </c>
      <c r="BK261" s="204">
        <f>ROUND(I261*H261,2)</f>
        <v>0</v>
      </c>
      <c r="BL261" s="17" t="s">
        <v>239</v>
      </c>
      <c r="BM261" s="203" t="s">
        <v>429</v>
      </c>
    </row>
    <row r="262" spans="1:65" s="13" customFormat="1" ht="11.25">
      <c r="B262" s="205"/>
      <c r="C262" s="206"/>
      <c r="D262" s="207" t="s">
        <v>158</v>
      </c>
      <c r="E262" s="208" t="s">
        <v>1</v>
      </c>
      <c r="F262" s="209" t="s">
        <v>430</v>
      </c>
      <c r="G262" s="206"/>
      <c r="H262" s="210">
        <v>12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158</v>
      </c>
      <c r="AU262" s="216" t="s">
        <v>86</v>
      </c>
      <c r="AV262" s="13" t="s">
        <v>86</v>
      </c>
      <c r="AW262" s="13" t="s">
        <v>33</v>
      </c>
      <c r="AX262" s="13" t="s">
        <v>76</v>
      </c>
      <c r="AY262" s="216" t="s">
        <v>151</v>
      </c>
    </row>
    <row r="263" spans="1:65" s="13" customFormat="1" ht="11.25">
      <c r="B263" s="205"/>
      <c r="C263" s="206"/>
      <c r="D263" s="207" t="s">
        <v>158</v>
      </c>
      <c r="E263" s="208" t="s">
        <v>1</v>
      </c>
      <c r="F263" s="209" t="s">
        <v>431</v>
      </c>
      <c r="G263" s="206"/>
      <c r="H263" s="210">
        <v>72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158</v>
      </c>
      <c r="AU263" s="216" t="s">
        <v>86</v>
      </c>
      <c r="AV263" s="13" t="s">
        <v>86</v>
      </c>
      <c r="AW263" s="13" t="s">
        <v>33</v>
      </c>
      <c r="AX263" s="13" t="s">
        <v>76</v>
      </c>
      <c r="AY263" s="216" t="s">
        <v>151</v>
      </c>
    </row>
    <row r="264" spans="1:65" s="13" customFormat="1" ht="11.25">
      <c r="B264" s="205"/>
      <c r="C264" s="206"/>
      <c r="D264" s="207" t="s">
        <v>158</v>
      </c>
      <c r="E264" s="208" t="s">
        <v>1</v>
      </c>
      <c r="F264" s="209" t="s">
        <v>432</v>
      </c>
      <c r="G264" s="206"/>
      <c r="H264" s="210">
        <v>25.2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158</v>
      </c>
      <c r="AU264" s="216" t="s">
        <v>86</v>
      </c>
      <c r="AV264" s="13" t="s">
        <v>86</v>
      </c>
      <c r="AW264" s="13" t="s">
        <v>33</v>
      </c>
      <c r="AX264" s="13" t="s">
        <v>76</v>
      </c>
      <c r="AY264" s="216" t="s">
        <v>151</v>
      </c>
    </row>
    <row r="265" spans="1:65" s="13" customFormat="1" ht="11.25">
      <c r="B265" s="205"/>
      <c r="C265" s="206"/>
      <c r="D265" s="207" t="s">
        <v>158</v>
      </c>
      <c r="E265" s="208" t="s">
        <v>1</v>
      </c>
      <c r="F265" s="209" t="s">
        <v>433</v>
      </c>
      <c r="G265" s="206"/>
      <c r="H265" s="210">
        <v>76.400000000000006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158</v>
      </c>
      <c r="AU265" s="216" t="s">
        <v>86</v>
      </c>
      <c r="AV265" s="13" t="s">
        <v>86</v>
      </c>
      <c r="AW265" s="13" t="s">
        <v>33</v>
      </c>
      <c r="AX265" s="13" t="s">
        <v>76</v>
      </c>
      <c r="AY265" s="216" t="s">
        <v>151</v>
      </c>
    </row>
    <row r="266" spans="1:65" s="13" customFormat="1" ht="11.25">
      <c r="B266" s="205"/>
      <c r="C266" s="206"/>
      <c r="D266" s="207" t="s">
        <v>158</v>
      </c>
      <c r="E266" s="208" t="s">
        <v>1</v>
      </c>
      <c r="F266" s="209" t="s">
        <v>434</v>
      </c>
      <c r="G266" s="206"/>
      <c r="H266" s="210">
        <v>10.199999999999999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158</v>
      </c>
      <c r="AU266" s="216" t="s">
        <v>86</v>
      </c>
      <c r="AV266" s="13" t="s">
        <v>86</v>
      </c>
      <c r="AW266" s="13" t="s">
        <v>33</v>
      </c>
      <c r="AX266" s="13" t="s">
        <v>76</v>
      </c>
      <c r="AY266" s="216" t="s">
        <v>151</v>
      </c>
    </row>
    <row r="267" spans="1:65" s="13" customFormat="1" ht="11.25">
      <c r="B267" s="205"/>
      <c r="C267" s="206"/>
      <c r="D267" s="207" t="s">
        <v>158</v>
      </c>
      <c r="E267" s="208" t="s">
        <v>1</v>
      </c>
      <c r="F267" s="209" t="s">
        <v>435</v>
      </c>
      <c r="G267" s="206"/>
      <c r="H267" s="210">
        <v>17</v>
      </c>
      <c r="I267" s="211"/>
      <c r="J267" s="206"/>
      <c r="K267" s="206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158</v>
      </c>
      <c r="AU267" s="216" t="s">
        <v>86</v>
      </c>
      <c r="AV267" s="13" t="s">
        <v>86</v>
      </c>
      <c r="AW267" s="13" t="s">
        <v>33</v>
      </c>
      <c r="AX267" s="13" t="s">
        <v>76</v>
      </c>
      <c r="AY267" s="216" t="s">
        <v>151</v>
      </c>
    </row>
    <row r="268" spans="1:65" s="14" customFormat="1" ht="11.25">
      <c r="B268" s="217"/>
      <c r="C268" s="218"/>
      <c r="D268" s="207" t="s">
        <v>158</v>
      </c>
      <c r="E268" s="219" t="s">
        <v>1</v>
      </c>
      <c r="F268" s="220" t="s">
        <v>178</v>
      </c>
      <c r="G268" s="218"/>
      <c r="H268" s="221">
        <v>212.8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158</v>
      </c>
      <c r="AU268" s="227" t="s">
        <v>86</v>
      </c>
      <c r="AV268" s="14" t="s">
        <v>156</v>
      </c>
      <c r="AW268" s="14" t="s">
        <v>33</v>
      </c>
      <c r="AX268" s="14" t="s">
        <v>84</v>
      </c>
      <c r="AY268" s="227" t="s">
        <v>151</v>
      </c>
    </row>
    <row r="269" spans="1:65" s="2" customFormat="1" ht="24.2" customHeight="1">
      <c r="A269" s="34"/>
      <c r="B269" s="35"/>
      <c r="C269" s="192" t="s">
        <v>436</v>
      </c>
      <c r="D269" s="192" t="s">
        <v>152</v>
      </c>
      <c r="E269" s="193" t="s">
        <v>437</v>
      </c>
      <c r="F269" s="194" t="s">
        <v>438</v>
      </c>
      <c r="G269" s="195" t="s">
        <v>162</v>
      </c>
      <c r="H269" s="196">
        <v>84</v>
      </c>
      <c r="I269" s="197"/>
      <c r="J269" s="198">
        <f>ROUND(I269*H269,2)</f>
        <v>0</v>
      </c>
      <c r="K269" s="194" t="s">
        <v>163</v>
      </c>
      <c r="L269" s="39"/>
      <c r="M269" s="199" t="s">
        <v>1</v>
      </c>
      <c r="N269" s="200" t="s">
        <v>43</v>
      </c>
      <c r="O269" s="72"/>
      <c r="P269" s="201">
        <f>O269*H269</f>
        <v>0</v>
      </c>
      <c r="Q269" s="201">
        <v>3.6641999999999998E-3</v>
      </c>
      <c r="R269" s="201">
        <f>Q269*H269</f>
        <v>0.30779279999999998</v>
      </c>
      <c r="S269" s="201">
        <v>0</v>
      </c>
      <c r="T269" s="202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3" t="s">
        <v>239</v>
      </c>
      <c r="AT269" s="203" t="s">
        <v>152</v>
      </c>
      <c r="AU269" s="203" t="s">
        <v>86</v>
      </c>
      <c r="AY269" s="17" t="s">
        <v>151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7" t="s">
        <v>156</v>
      </c>
      <c r="BK269" s="204">
        <f>ROUND(I269*H269,2)</f>
        <v>0</v>
      </c>
      <c r="BL269" s="17" t="s">
        <v>239</v>
      </c>
      <c r="BM269" s="203" t="s">
        <v>439</v>
      </c>
    </row>
    <row r="270" spans="1:65" s="13" customFormat="1" ht="11.25">
      <c r="B270" s="205"/>
      <c r="C270" s="206"/>
      <c r="D270" s="207" t="s">
        <v>158</v>
      </c>
      <c r="E270" s="208" t="s">
        <v>1</v>
      </c>
      <c r="F270" s="209" t="s">
        <v>440</v>
      </c>
      <c r="G270" s="206"/>
      <c r="H270" s="210">
        <v>84</v>
      </c>
      <c r="I270" s="211"/>
      <c r="J270" s="206"/>
      <c r="K270" s="206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158</v>
      </c>
      <c r="AU270" s="216" t="s">
        <v>86</v>
      </c>
      <c r="AV270" s="13" t="s">
        <v>86</v>
      </c>
      <c r="AW270" s="13" t="s">
        <v>33</v>
      </c>
      <c r="AX270" s="13" t="s">
        <v>84</v>
      </c>
      <c r="AY270" s="216" t="s">
        <v>151</v>
      </c>
    </row>
    <row r="271" spans="1:65" s="2" customFormat="1" ht="24.2" customHeight="1">
      <c r="A271" s="34"/>
      <c r="B271" s="35"/>
      <c r="C271" s="192" t="s">
        <v>441</v>
      </c>
      <c r="D271" s="192" t="s">
        <v>152</v>
      </c>
      <c r="E271" s="193" t="s">
        <v>442</v>
      </c>
      <c r="F271" s="194" t="s">
        <v>443</v>
      </c>
      <c r="G271" s="195" t="s">
        <v>162</v>
      </c>
      <c r="H271" s="196">
        <v>24.4</v>
      </c>
      <c r="I271" s="197"/>
      <c r="J271" s="198">
        <f>ROUND(I271*H271,2)</f>
        <v>0</v>
      </c>
      <c r="K271" s="194" t="s">
        <v>163</v>
      </c>
      <c r="L271" s="39"/>
      <c r="M271" s="199" t="s">
        <v>1</v>
      </c>
      <c r="N271" s="200" t="s">
        <v>43</v>
      </c>
      <c r="O271" s="72"/>
      <c r="P271" s="201">
        <f>O271*H271</f>
        <v>0</v>
      </c>
      <c r="Q271" s="201">
        <v>3.6340000000000001E-3</v>
      </c>
      <c r="R271" s="201">
        <f>Q271*H271</f>
        <v>8.8669600000000001E-2</v>
      </c>
      <c r="S271" s="201">
        <v>0</v>
      </c>
      <c r="T271" s="202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3" t="s">
        <v>239</v>
      </c>
      <c r="AT271" s="203" t="s">
        <v>152</v>
      </c>
      <c r="AU271" s="203" t="s">
        <v>86</v>
      </c>
      <c r="AY271" s="17" t="s">
        <v>151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7" t="s">
        <v>156</v>
      </c>
      <c r="BK271" s="204">
        <f>ROUND(I271*H271,2)</f>
        <v>0</v>
      </c>
      <c r="BL271" s="17" t="s">
        <v>239</v>
      </c>
      <c r="BM271" s="203" t="s">
        <v>444</v>
      </c>
    </row>
    <row r="272" spans="1:65" s="13" customFormat="1" ht="11.25">
      <c r="B272" s="205"/>
      <c r="C272" s="206"/>
      <c r="D272" s="207" t="s">
        <v>158</v>
      </c>
      <c r="E272" s="208" t="s">
        <v>1</v>
      </c>
      <c r="F272" s="209" t="s">
        <v>445</v>
      </c>
      <c r="G272" s="206"/>
      <c r="H272" s="210">
        <v>24.4</v>
      </c>
      <c r="I272" s="211"/>
      <c r="J272" s="206"/>
      <c r="K272" s="206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158</v>
      </c>
      <c r="AU272" s="216" t="s">
        <v>86</v>
      </c>
      <c r="AV272" s="13" t="s">
        <v>86</v>
      </c>
      <c r="AW272" s="13" t="s">
        <v>33</v>
      </c>
      <c r="AX272" s="13" t="s">
        <v>84</v>
      </c>
      <c r="AY272" s="216" t="s">
        <v>151</v>
      </c>
    </row>
    <row r="273" spans="1:65" s="2" customFormat="1" ht="24.2" customHeight="1">
      <c r="A273" s="34"/>
      <c r="B273" s="35"/>
      <c r="C273" s="192" t="s">
        <v>446</v>
      </c>
      <c r="D273" s="192" t="s">
        <v>152</v>
      </c>
      <c r="E273" s="193" t="s">
        <v>447</v>
      </c>
      <c r="F273" s="194" t="s">
        <v>448</v>
      </c>
      <c r="G273" s="195" t="s">
        <v>201</v>
      </c>
      <c r="H273" s="196">
        <v>0.91300000000000003</v>
      </c>
      <c r="I273" s="197"/>
      <c r="J273" s="198">
        <f>ROUND(I273*H273,2)</f>
        <v>0</v>
      </c>
      <c r="K273" s="194" t="s">
        <v>163</v>
      </c>
      <c r="L273" s="39"/>
      <c r="M273" s="199" t="s">
        <v>1</v>
      </c>
      <c r="N273" s="200" t="s">
        <v>43</v>
      </c>
      <c r="O273" s="72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3" t="s">
        <v>239</v>
      </c>
      <c r="AT273" s="203" t="s">
        <v>152</v>
      </c>
      <c r="AU273" s="203" t="s">
        <v>86</v>
      </c>
      <c r="AY273" s="17" t="s">
        <v>151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7" t="s">
        <v>156</v>
      </c>
      <c r="BK273" s="204">
        <f>ROUND(I273*H273,2)</f>
        <v>0</v>
      </c>
      <c r="BL273" s="17" t="s">
        <v>239</v>
      </c>
      <c r="BM273" s="203" t="s">
        <v>449</v>
      </c>
    </row>
    <row r="274" spans="1:65" s="2" customFormat="1" ht="24.2" customHeight="1">
      <c r="A274" s="34"/>
      <c r="B274" s="35"/>
      <c r="C274" s="192" t="s">
        <v>450</v>
      </c>
      <c r="D274" s="192" t="s">
        <v>152</v>
      </c>
      <c r="E274" s="193" t="s">
        <v>451</v>
      </c>
      <c r="F274" s="194" t="s">
        <v>452</v>
      </c>
      <c r="G274" s="195" t="s">
        <v>201</v>
      </c>
      <c r="H274" s="196">
        <v>0.91300000000000003</v>
      </c>
      <c r="I274" s="197"/>
      <c r="J274" s="198">
        <f>ROUND(I274*H274,2)</f>
        <v>0</v>
      </c>
      <c r="K274" s="194" t="s">
        <v>163</v>
      </c>
      <c r="L274" s="39"/>
      <c r="M274" s="199" t="s">
        <v>1</v>
      </c>
      <c r="N274" s="200" t="s">
        <v>43</v>
      </c>
      <c r="O274" s="72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3" t="s">
        <v>239</v>
      </c>
      <c r="AT274" s="203" t="s">
        <v>152</v>
      </c>
      <c r="AU274" s="203" t="s">
        <v>86</v>
      </c>
      <c r="AY274" s="17" t="s">
        <v>151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7" t="s">
        <v>156</v>
      </c>
      <c r="BK274" s="204">
        <f>ROUND(I274*H274,2)</f>
        <v>0</v>
      </c>
      <c r="BL274" s="17" t="s">
        <v>239</v>
      </c>
      <c r="BM274" s="203" t="s">
        <v>453</v>
      </c>
    </row>
    <row r="275" spans="1:65" s="12" customFormat="1" ht="22.9" customHeight="1">
      <c r="B275" s="176"/>
      <c r="C275" s="177"/>
      <c r="D275" s="178" t="s">
        <v>75</v>
      </c>
      <c r="E275" s="190" t="s">
        <v>454</v>
      </c>
      <c r="F275" s="190" t="s">
        <v>455</v>
      </c>
      <c r="G275" s="177"/>
      <c r="H275" s="177"/>
      <c r="I275" s="180"/>
      <c r="J275" s="191">
        <f>BK275</f>
        <v>0</v>
      </c>
      <c r="K275" s="177"/>
      <c r="L275" s="182"/>
      <c r="M275" s="183"/>
      <c r="N275" s="184"/>
      <c r="O275" s="184"/>
      <c r="P275" s="185">
        <f>SUM(P276:P284)</f>
        <v>0</v>
      </c>
      <c r="Q275" s="184"/>
      <c r="R275" s="185">
        <f>SUM(R276:R284)</f>
        <v>1.77053562</v>
      </c>
      <c r="S275" s="184"/>
      <c r="T275" s="186">
        <f>SUM(T276:T284)</f>
        <v>0</v>
      </c>
      <c r="AR275" s="187" t="s">
        <v>86</v>
      </c>
      <c r="AT275" s="188" t="s">
        <v>75</v>
      </c>
      <c r="AU275" s="188" t="s">
        <v>84</v>
      </c>
      <c r="AY275" s="187" t="s">
        <v>151</v>
      </c>
      <c r="BK275" s="189">
        <f>SUM(BK276:BK284)</f>
        <v>0</v>
      </c>
    </row>
    <row r="276" spans="1:65" s="2" customFormat="1" ht="24.2" customHeight="1">
      <c r="A276" s="34"/>
      <c r="B276" s="35"/>
      <c r="C276" s="192" t="s">
        <v>456</v>
      </c>
      <c r="D276" s="192" t="s">
        <v>152</v>
      </c>
      <c r="E276" s="193" t="s">
        <v>457</v>
      </c>
      <c r="F276" s="194" t="s">
        <v>458</v>
      </c>
      <c r="G276" s="195" t="s">
        <v>338</v>
      </c>
      <c r="H276" s="196">
        <v>6</v>
      </c>
      <c r="I276" s="197"/>
      <c r="J276" s="198">
        <f>ROUND(I276*H276,2)</f>
        <v>0</v>
      </c>
      <c r="K276" s="194" t="s">
        <v>163</v>
      </c>
      <c r="L276" s="39"/>
      <c r="M276" s="199" t="s">
        <v>1</v>
      </c>
      <c r="N276" s="200" t="s">
        <v>43</v>
      </c>
      <c r="O276" s="72"/>
      <c r="P276" s="201">
        <f>O276*H276</f>
        <v>0</v>
      </c>
      <c r="Q276" s="201">
        <v>0</v>
      </c>
      <c r="R276" s="201">
        <f>Q276*H276</f>
        <v>0</v>
      </c>
      <c r="S276" s="201">
        <v>0</v>
      </c>
      <c r="T276" s="202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3" t="s">
        <v>239</v>
      </c>
      <c r="AT276" s="203" t="s">
        <v>152</v>
      </c>
      <c r="AU276" s="203" t="s">
        <v>86</v>
      </c>
      <c r="AY276" s="17" t="s">
        <v>151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7" t="s">
        <v>156</v>
      </c>
      <c r="BK276" s="204">
        <f>ROUND(I276*H276,2)</f>
        <v>0</v>
      </c>
      <c r="BL276" s="17" t="s">
        <v>239</v>
      </c>
      <c r="BM276" s="203" t="s">
        <v>459</v>
      </c>
    </row>
    <row r="277" spans="1:65" s="13" customFormat="1" ht="11.25">
      <c r="B277" s="205"/>
      <c r="C277" s="206"/>
      <c r="D277" s="207" t="s">
        <v>158</v>
      </c>
      <c r="E277" s="208" t="s">
        <v>1</v>
      </c>
      <c r="F277" s="209" t="s">
        <v>185</v>
      </c>
      <c r="G277" s="206"/>
      <c r="H277" s="210">
        <v>6</v>
      </c>
      <c r="I277" s="211"/>
      <c r="J277" s="206"/>
      <c r="K277" s="206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158</v>
      </c>
      <c r="AU277" s="216" t="s">
        <v>86</v>
      </c>
      <c r="AV277" s="13" t="s">
        <v>86</v>
      </c>
      <c r="AW277" s="13" t="s">
        <v>33</v>
      </c>
      <c r="AX277" s="13" t="s">
        <v>84</v>
      </c>
      <c r="AY277" s="216" t="s">
        <v>151</v>
      </c>
    </row>
    <row r="278" spans="1:65" s="2" customFormat="1" ht="24.2" customHeight="1">
      <c r="A278" s="34"/>
      <c r="B278" s="35"/>
      <c r="C278" s="228" t="s">
        <v>460</v>
      </c>
      <c r="D278" s="228" t="s">
        <v>217</v>
      </c>
      <c r="E278" s="229" t="s">
        <v>461</v>
      </c>
      <c r="F278" s="230" t="s">
        <v>462</v>
      </c>
      <c r="G278" s="231" t="s">
        <v>338</v>
      </c>
      <c r="H278" s="232">
        <v>12</v>
      </c>
      <c r="I278" s="233"/>
      <c r="J278" s="234">
        <f>ROUND(I278*H278,2)</f>
        <v>0</v>
      </c>
      <c r="K278" s="230" t="s">
        <v>163</v>
      </c>
      <c r="L278" s="235"/>
      <c r="M278" s="236" t="s">
        <v>1</v>
      </c>
      <c r="N278" s="237" t="s">
        <v>43</v>
      </c>
      <c r="O278" s="72"/>
      <c r="P278" s="201">
        <f>O278*H278</f>
        <v>0</v>
      </c>
      <c r="Q278" s="201">
        <v>1.47E-2</v>
      </c>
      <c r="R278" s="201">
        <f>Q278*H278</f>
        <v>0.1764</v>
      </c>
      <c r="S278" s="201">
        <v>0</v>
      </c>
      <c r="T278" s="202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3" t="s">
        <v>317</v>
      </c>
      <c r="AT278" s="203" t="s">
        <v>217</v>
      </c>
      <c r="AU278" s="203" t="s">
        <v>86</v>
      </c>
      <c r="AY278" s="17" t="s">
        <v>151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17" t="s">
        <v>156</v>
      </c>
      <c r="BK278" s="204">
        <f>ROUND(I278*H278,2)</f>
        <v>0</v>
      </c>
      <c r="BL278" s="17" t="s">
        <v>239</v>
      </c>
      <c r="BM278" s="203" t="s">
        <v>463</v>
      </c>
    </row>
    <row r="279" spans="1:65" s="13" customFormat="1" ht="11.25">
      <c r="B279" s="205"/>
      <c r="C279" s="206"/>
      <c r="D279" s="207" t="s">
        <v>158</v>
      </c>
      <c r="E279" s="208" t="s">
        <v>1</v>
      </c>
      <c r="F279" s="209" t="s">
        <v>464</v>
      </c>
      <c r="G279" s="206"/>
      <c r="H279" s="210">
        <v>12</v>
      </c>
      <c r="I279" s="211"/>
      <c r="J279" s="206"/>
      <c r="K279" s="206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158</v>
      </c>
      <c r="AU279" s="216" t="s">
        <v>86</v>
      </c>
      <c r="AV279" s="13" t="s">
        <v>86</v>
      </c>
      <c r="AW279" s="13" t="s">
        <v>33</v>
      </c>
      <c r="AX279" s="13" t="s">
        <v>84</v>
      </c>
      <c r="AY279" s="216" t="s">
        <v>151</v>
      </c>
    </row>
    <row r="280" spans="1:65" s="2" customFormat="1" ht="33" customHeight="1">
      <c r="A280" s="34"/>
      <c r="B280" s="35"/>
      <c r="C280" s="192" t="s">
        <v>465</v>
      </c>
      <c r="D280" s="192" t="s">
        <v>152</v>
      </c>
      <c r="E280" s="193" t="s">
        <v>466</v>
      </c>
      <c r="F280" s="194" t="s">
        <v>467</v>
      </c>
      <c r="G280" s="195" t="s">
        <v>212</v>
      </c>
      <c r="H280" s="196">
        <v>79.2</v>
      </c>
      <c r="I280" s="197"/>
      <c r="J280" s="198">
        <f>ROUND(I280*H280,2)</f>
        <v>0</v>
      </c>
      <c r="K280" s="194" t="s">
        <v>163</v>
      </c>
      <c r="L280" s="39"/>
      <c r="M280" s="199" t="s">
        <v>1</v>
      </c>
      <c r="N280" s="200" t="s">
        <v>43</v>
      </c>
      <c r="O280" s="72"/>
      <c r="P280" s="201">
        <f>O280*H280</f>
        <v>0</v>
      </c>
      <c r="Q280" s="201">
        <v>2.6797499999999999E-4</v>
      </c>
      <c r="R280" s="201">
        <f>Q280*H280</f>
        <v>2.1223620000000002E-2</v>
      </c>
      <c r="S280" s="201">
        <v>0</v>
      </c>
      <c r="T280" s="20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3" t="s">
        <v>239</v>
      </c>
      <c r="AT280" s="203" t="s">
        <v>152</v>
      </c>
      <c r="AU280" s="203" t="s">
        <v>86</v>
      </c>
      <c r="AY280" s="17" t="s">
        <v>151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7" t="s">
        <v>156</v>
      </c>
      <c r="BK280" s="204">
        <f>ROUND(I280*H280,2)</f>
        <v>0</v>
      </c>
      <c r="BL280" s="17" t="s">
        <v>239</v>
      </c>
      <c r="BM280" s="203" t="s">
        <v>468</v>
      </c>
    </row>
    <row r="281" spans="1:65" s="2" customFormat="1" ht="24.2" customHeight="1">
      <c r="A281" s="34"/>
      <c r="B281" s="35"/>
      <c r="C281" s="228" t="s">
        <v>469</v>
      </c>
      <c r="D281" s="228" t="s">
        <v>217</v>
      </c>
      <c r="E281" s="229" t="s">
        <v>470</v>
      </c>
      <c r="F281" s="230" t="s">
        <v>471</v>
      </c>
      <c r="G281" s="231" t="s">
        <v>212</v>
      </c>
      <c r="H281" s="232">
        <v>79.2</v>
      </c>
      <c r="I281" s="233"/>
      <c r="J281" s="234">
        <f>ROUND(I281*H281,2)</f>
        <v>0</v>
      </c>
      <c r="K281" s="230" t="s">
        <v>163</v>
      </c>
      <c r="L281" s="235"/>
      <c r="M281" s="236" t="s">
        <v>1</v>
      </c>
      <c r="N281" s="237" t="s">
        <v>43</v>
      </c>
      <c r="O281" s="72"/>
      <c r="P281" s="201">
        <f>O281*H281</f>
        <v>0</v>
      </c>
      <c r="Q281" s="201">
        <v>1.9859999999999999E-2</v>
      </c>
      <c r="R281" s="201">
        <f>Q281*H281</f>
        <v>1.5729120000000001</v>
      </c>
      <c r="S281" s="201">
        <v>0</v>
      </c>
      <c r="T281" s="202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3" t="s">
        <v>317</v>
      </c>
      <c r="AT281" s="203" t="s">
        <v>217</v>
      </c>
      <c r="AU281" s="203" t="s">
        <v>86</v>
      </c>
      <c r="AY281" s="17" t="s">
        <v>151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7" t="s">
        <v>156</v>
      </c>
      <c r="BK281" s="204">
        <f>ROUND(I281*H281,2)</f>
        <v>0</v>
      </c>
      <c r="BL281" s="17" t="s">
        <v>239</v>
      </c>
      <c r="BM281" s="203" t="s">
        <v>472</v>
      </c>
    </row>
    <row r="282" spans="1:65" s="13" customFormat="1" ht="11.25">
      <c r="B282" s="205"/>
      <c r="C282" s="206"/>
      <c r="D282" s="207" t="s">
        <v>158</v>
      </c>
      <c r="E282" s="208" t="s">
        <v>1</v>
      </c>
      <c r="F282" s="209" t="s">
        <v>473</v>
      </c>
      <c r="G282" s="206"/>
      <c r="H282" s="210">
        <v>79.2</v>
      </c>
      <c r="I282" s="211"/>
      <c r="J282" s="206"/>
      <c r="K282" s="206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158</v>
      </c>
      <c r="AU282" s="216" t="s">
        <v>86</v>
      </c>
      <c r="AV282" s="13" t="s">
        <v>86</v>
      </c>
      <c r="AW282" s="13" t="s">
        <v>33</v>
      </c>
      <c r="AX282" s="13" t="s">
        <v>84</v>
      </c>
      <c r="AY282" s="216" t="s">
        <v>151</v>
      </c>
    </row>
    <row r="283" spans="1:65" s="2" customFormat="1" ht="24.2" customHeight="1">
      <c r="A283" s="34"/>
      <c r="B283" s="35"/>
      <c r="C283" s="192" t="s">
        <v>474</v>
      </c>
      <c r="D283" s="192" t="s">
        <v>152</v>
      </c>
      <c r="E283" s="193" t="s">
        <v>475</v>
      </c>
      <c r="F283" s="194" t="s">
        <v>476</v>
      </c>
      <c r="G283" s="195" t="s">
        <v>201</v>
      </c>
      <c r="H283" s="196">
        <v>1.7709999999999999</v>
      </c>
      <c r="I283" s="197"/>
      <c r="J283" s="198">
        <f>ROUND(I283*H283,2)</f>
        <v>0</v>
      </c>
      <c r="K283" s="194" t="s">
        <v>163</v>
      </c>
      <c r="L283" s="39"/>
      <c r="M283" s="199" t="s">
        <v>1</v>
      </c>
      <c r="N283" s="200" t="s">
        <v>43</v>
      </c>
      <c r="O283" s="72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3" t="s">
        <v>239</v>
      </c>
      <c r="AT283" s="203" t="s">
        <v>152</v>
      </c>
      <c r="AU283" s="203" t="s">
        <v>86</v>
      </c>
      <c r="AY283" s="17" t="s">
        <v>151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7" t="s">
        <v>156</v>
      </c>
      <c r="BK283" s="204">
        <f>ROUND(I283*H283,2)</f>
        <v>0</v>
      </c>
      <c r="BL283" s="17" t="s">
        <v>239</v>
      </c>
      <c r="BM283" s="203" t="s">
        <v>477</v>
      </c>
    </row>
    <row r="284" spans="1:65" s="2" customFormat="1" ht="24.2" customHeight="1">
      <c r="A284" s="34"/>
      <c r="B284" s="35"/>
      <c r="C284" s="192" t="s">
        <v>478</v>
      </c>
      <c r="D284" s="192" t="s">
        <v>152</v>
      </c>
      <c r="E284" s="193" t="s">
        <v>479</v>
      </c>
      <c r="F284" s="194" t="s">
        <v>480</v>
      </c>
      <c r="G284" s="195" t="s">
        <v>201</v>
      </c>
      <c r="H284" s="196">
        <v>1.7709999999999999</v>
      </c>
      <c r="I284" s="197"/>
      <c r="J284" s="198">
        <f>ROUND(I284*H284,2)</f>
        <v>0</v>
      </c>
      <c r="K284" s="194" t="s">
        <v>163</v>
      </c>
      <c r="L284" s="39"/>
      <c r="M284" s="199" t="s">
        <v>1</v>
      </c>
      <c r="N284" s="200" t="s">
        <v>43</v>
      </c>
      <c r="O284" s="7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3" t="s">
        <v>239</v>
      </c>
      <c r="AT284" s="203" t="s">
        <v>152</v>
      </c>
      <c r="AU284" s="203" t="s">
        <v>86</v>
      </c>
      <c r="AY284" s="17" t="s">
        <v>151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7" t="s">
        <v>156</v>
      </c>
      <c r="BK284" s="204">
        <f>ROUND(I284*H284,2)</f>
        <v>0</v>
      </c>
      <c r="BL284" s="17" t="s">
        <v>239</v>
      </c>
      <c r="BM284" s="203" t="s">
        <v>481</v>
      </c>
    </row>
    <row r="285" spans="1:65" s="12" customFormat="1" ht="22.9" customHeight="1">
      <c r="B285" s="176"/>
      <c r="C285" s="177"/>
      <c r="D285" s="178" t="s">
        <v>75</v>
      </c>
      <c r="E285" s="190" t="s">
        <v>482</v>
      </c>
      <c r="F285" s="190" t="s">
        <v>483</v>
      </c>
      <c r="G285" s="177"/>
      <c r="H285" s="177"/>
      <c r="I285" s="180"/>
      <c r="J285" s="191">
        <f>BK285</f>
        <v>0</v>
      </c>
      <c r="K285" s="177"/>
      <c r="L285" s="182"/>
      <c r="M285" s="183"/>
      <c r="N285" s="184"/>
      <c r="O285" s="184"/>
      <c r="P285" s="185">
        <f>SUM(P286:P295)</f>
        <v>0</v>
      </c>
      <c r="Q285" s="184"/>
      <c r="R285" s="185">
        <f>SUM(R286:R295)</f>
        <v>0.96306000000000003</v>
      </c>
      <c r="S285" s="184"/>
      <c r="T285" s="186">
        <f>SUM(T286:T295)</f>
        <v>0</v>
      </c>
      <c r="AR285" s="187" t="s">
        <v>86</v>
      </c>
      <c r="AT285" s="188" t="s">
        <v>75</v>
      </c>
      <c r="AU285" s="188" t="s">
        <v>84</v>
      </c>
      <c r="AY285" s="187" t="s">
        <v>151</v>
      </c>
      <c r="BK285" s="189">
        <f>SUM(BK286:BK295)</f>
        <v>0</v>
      </c>
    </row>
    <row r="286" spans="1:65" s="2" customFormat="1" ht="24.2" customHeight="1">
      <c r="A286" s="34"/>
      <c r="B286" s="35"/>
      <c r="C286" s="192" t="s">
        <v>484</v>
      </c>
      <c r="D286" s="192" t="s">
        <v>152</v>
      </c>
      <c r="E286" s="193" t="s">
        <v>485</v>
      </c>
      <c r="F286" s="194" t="s">
        <v>486</v>
      </c>
      <c r="G286" s="195" t="s">
        <v>338</v>
      </c>
      <c r="H286" s="196">
        <v>2</v>
      </c>
      <c r="I286" s="197"/>
      <c r="J286" s="198">
        <f>ROUND(I286*H286,2)</f>
        <v>0</v>
      </c>
      <c r="K286" s="194" t="s">
        <v>163</v>
      </c>
      <c r="L286" s="39"/>
      <c r="M286" s="199" t="s">
        <v>1</v>
      </c>
      <c r="N286" s="200" t="s">
        <v>43</v>
      </c>
      <c r="O286" s="72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3" t="s">
        <v>239</v>
      </c>
      <c r="AT286" s="203" t="s">
        <v>152</v>
      </c>
      <c r="AU286" s="203" t="s">
        <v>86</v>
      </c>
      <c r="AY286" s="17" t="s">
        <v>151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7" t="s">
        <v>156</v>
      </c>
      <c r="BK286" s="204">
        <f>ROUND(I286*H286,2)</f>
        <v>0</v>
      </c>
      <c r="BL286" s="17" t="s">
        <v>239</v>
      </c>
      <c r="BM286" s="203" t="s">
        <v>487</v>
      </c>
    </row>
    <row r="287" spans="1:65" s="13" customFormat="1" ht="11.25">
      <c r="B287" s="205"/>
      <c r="C287" s="206"/>
      <c r="D287" s="207" t="s">
        <v>158</v>
      </c>
      <c r="E287" s="208" t="s">
        <v>1</v>
      </c>
      <c r="F287" s="209" t="s">
        <v>86</v>
      </c>
      <c r="G287" s="206"/>
      <c r="H287" s="210">
        <v>2</v>
      </c>
      <c r="I287" s="211"/>
      <c r="J287" s="206"/>
      <c r="K287" s="206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158</v>
      </c>
      <c r="AU287" s="216" t="s">
        <v>86</v>
      </c>
      <c r="AV287" s="13" t="s">
        <v>86</v>
      </c>
      <c r="AW287" s="13" t="s">
        <v>33</v>
      </c>
      <c r="AX287" s="13" t="s">
        <v>84</v>
      </c>
      <c r="AY287" s="216" t="s">
        <v>151</v>
      </c>
    </row>
    <row r="288" spans="1:65" s="2" customFormat="1" ht="33" customHeight="1">
      <c r="A288" s="34"/>
      <c r="B288" s="35"/>
      <c r="C288" s="228" t="s">
        <v>488</v>
      </c>
      <c r="D288" s="228" t="s">
        <v>217</v>
      </c>
      <c r="E288" s="229" t="s">
        <v>489</v>
      </c>
      <c r="F288" s="230" t="s">
        <v>490</v>
      </c>
      <c r="G288" s="231" t="s">
        <v>338</v>
      </c>
      <c r="H288" s="232">
        <v>2</v>
      </c>
      <c r="I288" s="233"/>
      <c r="J288" s="234">
        <f>ROUND(I288*H288,2)</f>
        <v>0</v>
      </c>
      <c r="K288" s="230" t="s">
        <v>163</v>
      </c>
      <c r="L288" s="235"/>
      <c r="M288" s="236" t="s">
        <v>1</v>
      </c>
      <c r="N288" s="237" t="s">
        <v>43</v>
      </c>
      <c r="O288" s="72"/>
      <c r="P288" s="201">
        <f>O288*H288</f>
        <v>0</v>
      </c>
      <c r="Q288" s="201">
        <v>8.4000000000000005E-2</v>
      </c>
      <c r="R288" s="201">
        <f>Q288*H288</f>
        <v>0.16800000000000001</v>
      </c>
      <c r="S288" s="201">
        <v>0</v>
      </c>
      <c r="T288" s="202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3" t="s">
        <v>317</v>
      </c>
      <c r="AT288" s="203" t="s">
        <v>217</v>
      </c>
      <c r="AU288" s="203" t="s">
        <v>86</v>
      </c>
      <c r="AY288" s="17" t="s">
        <v>151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7" t="s">
        <v>156</v>
      </c>
      <c r="BK288" s="204">
        <f>ROUND(I288*H288,2)</f>
        <v>0</v>
      </c>
      <c r="BL288" s="17" t="s">
        <v>239</v>
      </c>
      <c r="BM288" s="203" t="s">
        <v>491</v>
      </c>
    </row>
    <row r="289" spans="1:65" s="2" customFormat="1" ht="24.2" customHeight="1">
      <c r="A289" s="34"/>
      <c r="B289" s="35"/>
      <c r="C289" s="192" t="s">
        <v>492</v>
      </c>
      <c r="D289" s="192" t="s">
        <v>152</v>
      </c>
      <c r="E289" s="193" t="s">
        <v>493</v>
      </c>
      <c r="F289" s="194" t="s">
        <v>494</v>
      </c>
      <c r="G289" s="195" t="s">
        <v>338</v>
      </c>
      <c r="H289" s="196">
        <v>1</v>
      </c>
      <c r="I289" s="197"/>
      <c r="J289" s="198">
        <f>ROUND(I289*H289,2)</f>
        <v>0</v>
      </c>
      <c r="K289" s="194" t="s">
        <v>1</v>
      </c>
      <c r="L289" s="39"/>
      <c r="M289" s="199" t="s">
        <v>1</v>
      </c>
      <c r="N289" s="200" t="s">
        <v>43</v>
      </c>
      <c r="O289" s="72"/>
      <c r="P289" s="201">
        <f>O289*H289</f>
        <v>0</v>
      </c>
      <c r="Q289" s="201">
        <v>3.0599999999999998E-3</v>
      </c>
      <c r="R289" s="201">
        <f>Q289*H289</f>
        <v>3.0599999999999998E-3</v>
      </c>
      <c r="S289" s="201">
        <v>0</v>
      </c>
      <c r="T289" s="202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3" t="s">
        <v>239</v>
      </c>
      <c r="AT289" s="203" t="s">
        <v>152</v>
      </c>
      <c r="AU289" s="203" t="s">
        <v>86</v>
      </c>
      <c r="AY289" s="17" t="s">
        <v>151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7" t="s">
        <v>156</v>
      </c>
      <c r="BK289" s="204">
        <f>ROUND(I289*H289,2)</f>
        <v>0</v>
      </c>
      <c r="BL289" s="17" t="s">
        <v>239</v>
      </c>
      <c r="BM289" s="203" t="s">
        <v>495</v>
      </c>
    </row>
    <row r="290" spans="1:65" s="2" customFormat="1" ht="16.5" customHeight="1">
      <c r="A290" s="34"/>
      <c r="B290" s="35"/>
      <c r="C290" s="228" t="s">
        <v>496</v>
      </c>
      <c r="D290" s="228" t="s">
        <v>217</v>
      </c>
      <c r="E290" s="229" t="s">
        <v>497</v>
      </c>
      <c r="F290" s="230" t="s">
        <v>498</v>
      </c>
      <c r="G290" s="231" t="s">
        <v>338</v>
      </c>
      <c r="H290" s="232">
        <v>1</v>
      </c>
      <c r="I290" s="233"/>
      <c r="J290" s="234">
        <f>ROUND(I290*H290,2)</f>
        <v>0</v>
      </c>
      <c r="K290" s="230" t="s">
        <v>1</v>
      </c>
      <c r="L290" s="235"/>
      <c r="M290" s="236" t="s">
        <v>1</v>
      </c>
      <c r="N290" s="237" t="s">
        <v>43</v>
      </c>
      <c r="O290" s="72"/>
      <c r="P290" s="201">
        <f>O290*H290</f>
        <v>0</v>
      </c>
      <c r="Q290" s="201">
        <v>0.78</v>
      </c>
      <c r="R290" s="201">
        <f>Q290*H290</f>
        <v>0.78</v>
      </c>
      <c r="S290" s="201">
        <v>0</v>
      </c>
      <c r="T290" s="202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3" t="s">
        <v>317</v>
      </c>
      <c r="AT290" s="203" t="s">
        <v>217</v>
      </c>
      <c r="AU290" s="203" t="s">
        <v>86</v>
      </c>
      <c r="AY290" s="17" t="s">
        <v>151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7" t="s">
        <v>156</v>
      </c>
      <c r="BK290" s="204">
        <f>ROUND(I290*H290,2)</f>
        <v>0</v>
      </c>
      <c r="BL290" s="17" t="s">
        <v>239</v>
      </c>
      <c r="BM290" s="203" t="s">
        <v>499</v>
      </c>
    </row>
    <row r="291" spans="1:65" s="13" customFormat="1" ht="11.25">
      <c r="B291" s="205"/>
      <c r="C291" s="206"/>
      <c r="D291" s="207" t="s">
        <v>158</v>
      </c>
      <c r="E291" s="208" t="s">
        <v>1</v>
      </c>
      <c r="F291" s="209" t="s">
        <v>84</v>
      </c>
      <c r="G291" s="206"/>
      <c r="H291" s="210">
        <v>1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158</v>
      </c>
      <c r="AU291" s="216" t="s">
        <v>86</v>
      </c>
      <c r="AV291" s="13" t="s">
        <v>86</v>
      </c>
      <c r="AW291" s="13" t="s">
        <v>33</v>
      </c>
      <c r="AX291" s="13" t="s">
        <v>84</v>
      </c>
      <c r="AY291" s="216" t="s">
        <v>151</v>
      </c>
    </row>
    <row r="292" spans="1:65" s="2" customFormat="1" ht="24.2" customHeight="1">
      <c r="A292" s="34"/>
      <c r="B292" s="35"/>
      <c r="C292" s="228" t="s">
        <v>500</v>
      </c>
      <c r="D292" s="228" t="s">
        <v>217</v>
      </c>
      <c r="E292" s="229" t="s">
        <v>501</v>
      </c>
      <c r="F292" s="230" t="s">
        <v>502</v>
      </c>
      <c r="G292" s="231" t="s">
        <v>338</v>
      </c>
      <c r="H292" s="232">
        <v>1</v>
      </c>
      <c r="I292" s="233"/>
      <c r="J292" s="234">
        <f>ROUND(I292*H292,2)</f>
        <v>0</v>
      </c>
      <c r="K292" s="230" t="s">
        <v>1</v>
      </c>
      <c r="L292" s="235"/>
      <c r="M292" s="236" t="s">
        <v>1</v>
      </c>
      <c r="N292" s="237" t="s">
        <v>43</v>
      </c>
      <c r="O292" s="72"/>
      <c r="P292" s="201">
        <f>O292*H292</f>
        <v>0</v>
      </c>
      <c r="Q292" s="201">
        <v>1.2E-2</v>
      </c>
      <c r="R292" s="201">
        <f>Q292*H292</f>
        <v>1.2E-2</v>
      </c>
      <c r="S292" s="201">
        <v>0</v>
      </c>
      <c r="T292" s="202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03" t="s">
        <v>317</v>
      </c>
      <c r="AT292" s="203" t="s">
        <v>217</v>
      </c>
      <c r="AU292" s="203" t="s">
        <v>86</v>
      </c>
      <c r="AY292" s="17" t="s">
        <v>151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7" t="s">
        <v>156</v>
      </c>
      <c r="BK292" s="204">
        <f>ROUND(I292*H292,2)</f>
        <v>0</v>
      </c>
      <c r="BL292" s="17" t="s">
        <v>239</v>
      </c>
      <c r="BM292" s="203" t="s">
        <v>503</v>
      </c>
    </row>
    <row r="293" spans="1:65" s="13" customFormat="1" ht="11.25">
      <c r="B293" s="205"/>
      <c r="C293" s="206"/>
      <c r="D293" s="207" t="s">
        <v>158</v>
      </c>
      <c r="E293" s="208" t="s">
        <v>1</v>
      </c>
      <c r="F293" s="209" t="s">
        <v>84</v>
      </c>
      <c r="G293" s="206"/>
      <c r="H293" s="210">
        <v>1</v>
      </c>
      <c r="I293" s="211"/>
      <c r="J293" s="206"/>
      <c r="K293" s="206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158</v>
      </c>
      <c r="AU293" s="216" t="s">
        <v>86</v>
      </c>
      <c r="AV293" s="13" t="s">
        <v>86</v>
      </c>
      <c r="AW293" s="13" t="s">
        <v>33</v>
      </c>
      <c r="AX293" s="13" t="s">
        <v>84</v>
      </c>
      <c r="AY293" s="216" t="s">
        <v>151</v>
      </c>
    </row>
    <row r="294" spans="1:65" s="2" customFormat="1" ht="24.2" customHeight="1">
      <c r="A294" s="34"/>
      <c r="B294" s="35"/>
      <c r="C294" s="192" t="s">
        <v>504</v>
      </c>
      <c r="D294" s="192" t="s">
        <v>152</v>
      </c>
      <c r="E294" s="193" t="s">
        <v>505</v>
      </c>
      <c r="F294" s="194" t="s">
        <v>506</v>
      </c>
      <c r="G294" s="195" t="s">
        <v>201</v>
      </c>
      <c r="H294" s="196">
        <v>0.96299999999999997</v>
      </c>
      <c r="I294" s="197"/>
      <c r="J294" s="198">
        <f>ROUND(I294*H294,2)</f>
        <v>0</v>
      </c>
      <c r="K294" s="194" t="s">
        <v>163</v>
      </c>
      <c r="L294" s="39"/>
      <c r="M294" s="199" t="s">
        <v>1</v>
      </c>
      <c r="N294" s="200" t="s">
        <v>43</v>
      </c>
      <c r="O294" s="72"/>
      <c r="P294" s="201">
        <f>O294*H294</f>
        <v>0</v>
      </c>
      <c r="Q294" s="201">
        <v>0</v>
      </c>
      <c r="R294" s="201">
        <f>Q294*H294</f>
        <v>0</v>
      </c>
      <c r="S294" s="201">
        <v>0</v>
      </c>
      <c r="T294" s="202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3" t="s">
        <v>239</v>
      </c>
      <c r="AT294" s="203" t="s">
        <v>152</v>
      </c>
      <c r="AU294" s="203" t="s">
        <v>86</v>
      </c>
      <c r="AY294" s="17" t="s">
        <v>151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7" t="s">
        <v>156</v>
      </c>
      <c r="BK294" s="204">
        <f>ROUND(I294*H294,2)</f>
        <v>0</v>
      </c>
      <c r="BL294" s="17" t="s">
        <v>239</v>
      </c>
      <c r="BM294" s="203" t="s">
        <v>507</v>
      </c>
    </row>
    <row r="295" spans="1:65" s="2" customFormat="1" ht="24.2" customHeight="1">
      <c r="A295" s="34"/>
      <c r="B295" s="35"/>
      <c r="C295" s="192" t="s">
        <v>508</v>
      </c>
      <c r="D295" s="192" t="s">
        <v>152</v>
      </c>
      <c r="E295" s="193" t="s">
        <v>509</v>
      </c>
      <c r="F295" s="194" t="s">
        <v>510</v>
      </c>
      <c r="G295" s="195" t="s">
        <v>201</v>
      </c>
      <c r="H295" s="196">
        <v>0.96299999999999997</v>
      </c>
      <c r="I295" s="197"/>
      <c r="J295" s="198">
        <f>ROUND(I295*H295,2)</f>
        <v>0</v>
      </c>
      <c r="K295" s="194" t="s">
        <v>163</v>
      </c>
      <c r="L295" s="39"/>
      <c r="M295" s="199" t="s">
        <v>1</v>
      </c>
      <c r="N295" s="200" t="s">
        <v>43</v>
      </c>
      <c r="O295" s="72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3" t="s">
        <v>239</v>
      </c>
      <c r="AT295" s="203" t="s">
        <v>152</v>
      </c>
      <c r="AU295" s="203" t="s">
        <v>86</v>
      </c>
      <c r="AY295" s="17" t="s">
        <v>151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17" t="s">
        <v>156</v>
      </c>
      <c r="BK295" s="204">
        <f>ROUND(I295*H295,2)</f>
        <v>0</v>
      </c>
      <c r="BL295" s="17" t="s">
        <v>239</v>
      </c>
      <c r="BM295" s="203" t="s">
        <v>511</v>
      </c>
    </row>
    <row r="296" spans="1:65" s="12" customFormat="1" ht="22.9" customHeight="1">
      <c r="B296" s="176"/>
      <c r="C296" s="177"/>
      <c r="D296" s="178" t="s">
        <v>75</v>
      </c>
      <c r="E296" s="190" t="s">
        <v>512</v>
      </c>
      <c r="F296" s="190" t="s">
        <v>513</v>
      </c>
      <c r="G296" s="177"/>
      <c r="H296" s="177"/>
      <c r="I296" s="180"/>
      <c r="J296" s="191">
        <f>BK296</f>
        <v>0</v>
      </c>
      <c r="K296" s="177"/>
      <c r="L296" s="182"/>
      <c r="M296" s="183"/>
      <c r="N296" s="184"/>
      <c r="O296" s="184"/>
      <c r="P296" s="185">
        <f>SUM(P297:P302)</f>
        <v>0</v>
      </c>
      <c r="Q296" s="184"/>
      <c r="R296" s="185">
        <f>SUM(R297:R302)</f>
        <v>6.0270000000000004E-2</v>
      </c>
      <c r="S296" s="184"/>
      <c r="T296" s="186">
        <f>SUM(T297:T302)</f>
        <v>0</v>
      </c>
      <c r="AR296" s="187" t="s">
        <v>86</v>
      </c>
      <c r="AT296" s="188" t="s">
        <v>75</v>
      </c>
      <c r="AU296" s="188" t="s">
        <v>84</v>
      </c>
      <c r="AY296" s="187" t="s">
        <v>151</v>
      </c>
      <c r="BK296" s="189">
        <f>SUM(BK297:BK302)</f>
        <v>0</v>
      </c>
    </row>
    <row r="297" spans="1:65" s="2" customFormat="1" ht="24.2" customHeight="1">
      <c r="A297" s="34"/>
      <c r="B297" s="35"/>
      <c r="C297" s="192" t="s">
        <v>514</v>
      </c>
      <c r="D297" s="192" t="s">
        <v>152</v>
      </c>
      <c r="E297" s="193" t="s">
        <v>515</v>
      </c>
      <c r="F297" s="194" t="s">
        <v>516</v>
      </c>
      <c r="G297" s="195" t="s">
        <v>212</v>
      </c>
      <c r="H297" s="196">
        <v>301.35000000000002</v>
      </c>
      <c r="I297" s="197"/>
      <c r="J297" s="198">
        <f>ROUND(I297*H297,2)</f>
        <v>0</v>
      </c>
      <c r="K297" s="194" t="s">
        <v>163</v>
      </c>
      <c r="L297" s="39"/>
      <c r="M297" s="199" t="s">
        <v>1</v>
      </c>
      <c r="N297" s="200" t="s">
        <v>43</v>
      </c>
      <c r="O297" s="72"/>
      <c r="P297" s="201">
        <f>O297*H297</f>
        <v>0</v>
      </c>
      <c r="Q297" s="201">
        <v>2.0000000000000001E-4</v>
      </c>
      <c r="R297" s="201">
        <f>Q297*H297</f>
        <v>6.0270000000000004E-2</v>
      </c>
      <c r="S297" s="201">
        <v>0</v>
      </c>
      <c r="T297" s="202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3" t="s">
        <v>239</v>
      </c>
      <c r="AT297" s="203" t="s">
        <v>152</v>
      </c>
      <c r="AU297" s="203" t="s">
        <v>86</v>
      </c>
      <c r="AY297" s="17" t="s">
        <v>151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17" t="s">
        <v>156</v>
      </c>
      <c r="BK297" s="204">
        <f>ROUND(I297*H297,2)</f>
        <v>0</v>
      </c>
      <c r="BL297" s="17" t="s">
        <v>239</v>
      </c>
      <c r="BM297" s="203" t="s">
        <v>517</v>
      </c>
    </row>
    <row r="298" spans="1:65" s="13" customFormat="1" ht="11.25">
      <c r="B298" s="205"/>
      <c r="C298" s="206"/>
      <c r="D298" s="207" t="s">
        <v>158</v>
      </c>
      <c r="E298" s="208" t="s">
        <v>1</v>
      </c>
      <c r="F298" s="209" t="s">
        <v>518</v>
      </c>
      <c r="G298" s="206"/>
      <c r="H298" s="210">
        <v>106.12</v>
      </c>
      <c r="I298" s="211"/>
      <c r="J298" s="206"/>
      <c r="K298" s="206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158</v>
      </c>
      <c r="AU298" s="216" t="s">
        <v>86</v>
      </c>
      <c r="AV298" s="13" t="s">
        <v>86</v>
      </c>
      <c r="AW298" s="13" t="s">
        <v>33</v>
      </c>
      <c r="AX298" s="13" t="s">
        <v>76</v>
      </c>
      <c r="AY298" s="216" t="s">
        <v>151</v>
      </c>
    </row>
    <row r="299" spans="1:65" s="13" customFormat="1" ht="11.25">
      <c r="B299" s="205"/>
      <c r="C299" s="206"/>
      <c r="D299" s="207" t="s">
        <v>158</v>
      </c>
      <c r="E299" s="208" t="s">
        <v>1</v>
      </c>
      <c r="F299" s="209" t="s">
        <v>519</v>
      </c>
      <c r="G299" s="206"/>
      <c r="H299" s="210">
        <v>184.54</v>
      </c>
      <c r="I299" s="211"/>
      <c r="J299" s="206"/>
      <c r="K299" s="206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158</v>
      </c>
      <c r="AU299" s="216" t="s">
        <v>86</v>
      </c>
      <c r="AV299" s="13" t="s">
        <v>86</v>
      </c>
      <c r="AW299" s="13" t="s">
        <v>33</v>
      </c>
      <c r="AX299" s="13" t="s">
        <v>76</v>
      </c>
      <c r="AY299" s="216" t="s">
        <v>151</v>
      </c>
    </row>
    <row r="300" spans="1:65" s="13" customFormat="1" ht="11.25">
      <c r="B300" s="205"/>
      <c r="C300" s="206"/>
      <c r="D300" s="207" t="s">
        <v>158</v>
      </c>
      <c r="E300" s="208" t="s">
        <v>1</v>
      </c>
      <c r="F300" s="209" t="s">
        <v>520</v>
      </c>
      <c r="G300" s="206"/>
      <c r="H300" s="210">
        <v>10.69</v>
      </c>
      <c r="I300" s="211"/>
      <c r="J300" s="206"/>
      <c r="K300" s="206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158</v>
      </c>
      <c r="AU300" s="216" t="s">
        <v>86</v>
      </c>
      <c r="AV300" s="13" t="s">
        <v>86</v>
      </c>
      <c r="AW300" s="13" t="s">
        <v>33</v>
      </c>
      <c r="AX300" s="13" t="s">
        <v>76</v>
      </c>
      <c r="AY300" s="216" t="s">
        <v>151</v>
      </c>
    </row>
    <row r="301" spans="1:65" s="14" customFormat="1" ht="11.25">
      <c r="B301" s="217"/>
      <c r="C301" s="218"/>
      <c r="D301" s="207" t="s">
        <v>158</v>
      </c>
      <c r="E301" s="219" t="s">
        <v>1</v>
      </c>
      <c r="F301" s="220" t="s">
        <v>178</v>
      </c>
      <c r="G301" s="218"/>
      <c r="H301" s="221">
        <v>301.35000000000002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158</v>
      </c>
      <c r="AU301" s="227" t="s">
        <v>86</v>
      </c>
      <c r="AV301" s="14" t="s">
        <v>156</v>
      </c>
      <c r="AW301" s="14" t="s">
        <v>33</v>
      </c>
      <c r="AX301" s="14" t="s">
        <v>84</v>
      </c>
      <c r="AY301" s="227" t="s">
        <v>151</v>
      </c>
    </row>
    <row r="302" spans="1:65" s="2" customFormat="1" ht="24.2" customHeight="1">
      <c r="A302" s="34"/>
      <c r="B302" s="35"/>
      <c r="C302" s="192" t="s">
        <v>521</v>
      </c>
      <c r="D302" s="192" t="s">
        <v>152</v>
      </c>
      <c r="E302" s="193" t="s">
        <v>522</v>
      </c>
      <c r="F302" s="194" t="s">
        <v>523</v>
      </c>
      <c r="G302" s="195" t="s">
        <v>524</v>
      </c>
      <c r="H302" s="238"/>
      <c r="I302" s="197"/>
      <c r="J302" s="198">
        <f>ROUND(I302*H302,2)</f>
        <v>0</v>
      </c>
      <c r="K302" s="194" t="s">
        <v>163</v>
      </c>
      <c r="L302" s="39"/>
      <c r="M302" s="239" t="s">
        <v>1</v>
      </c>
      <c r="N302" s="240" t="s">
        <v>43</v>
      </c>
      <c r="O302" s="241"/>
      <c r="P302" s="242">
        <f>O302*H302</f>
        <v>0</v>
      </c>
      <c r="Q302" s="242">
        <v>0</v>
      </c>
      <c r="R302" s="242">
        <f>Q302*H302</f>
        <v>0</v>
      </c>
      <c r="S302" s="242">
        <v>0</v>
      </c>
      <c r="T302" s="24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3" t="s">
        <v>239</v>
      </c>
      <c r="AT302" s="203" t="s">
        <v>152</v>
      </c>
      <c r="AU302" s="203" t="s">
        <v>86</v>
      </c>
      <c r="AY302" s="17" t="s">
        <v>151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7" t="s">
        <v>156</v>
      </c>
      <c r="BK302" s="204">
        <f>ROUND(I302*H302,2)</f>
        <v>0</v>
      </c>
      <c r="BL302" s="17" t="s">
        <v>239</v>
      </c>
      <c r="BM302" s="203" t="s">
        <v>525</v>
      </c>
    </row>
    <row r="303" spans="1:65" s="2" customFormat="1" ht="6.95" customHeight="1">
      <c r="A303" s="34"/>
      <c r="B303" s="55"/>
      <c r="C303" s="56"/>
      <c r="D303" s="56"/>
      <c r="E303" s="56"/>
      <c r="F303" s="56"/>
      <c r="G303" s="56"/>
      <c r="H303" s="56"/>
      <c r="I303" s="56"/>
      <c r="J303" s="56"/>
      <c r="K303" s="56"/>
      <c r="L303" s="39"/>
      <c r="M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</row>
  </sheetData>
  <sheetProtection algorithmName="SHA-512" hashValue="FY18Mr9ZkwbFIpm+Rj54rqbek88UUGGVbF2ihEt7mW7LFqbaVmY2AHWbKje3xyyuVeKHmdVWIuoPXRNFJKTBDQ==" saltValue="qi+F++XyvQpT86bg5VWJUSkmlvMSy1pgDaM28V98C9QdAy3H7u39Q/CRV4Oc48y3WndhsRWam38v3DwV1I04Aw==" spinCount="100000" sheet="1" objects="1" scenarios="1" formatColumns="0" formatRows="0" autoFilter="0"/>
  <autoFilter ref="C127:K302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33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11" t="str">
        <f>'Rekapitulace stavby'!K6</f>
        <v>Stání SDV OTV Studénka</v>
      </c>
      <c r="F7" s="312"/>
      <c r="G7" s="312"/>
      <c r="H7" s="312"/>
      <c r="L7" s="20"/>
    </row>
    <row r="8" spans="1:46" s="2" customFormat="1" ht="12" customHeight="1">
      <c r="A8" s="34"/>
      <c r="B8" s="39"/>
      <c r="C8" s="34"/>
      <c r="D8" s="120" t="s">
        <v>117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526</v>
      </c>
      <c r="F9" s="314"/>
      <c r="G9" s="314"/>
      <c r="H9" s="31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0" t="s">
        <v>18</v>
      </c>
      <c r="E11" s="34"/>
      <c r="F11" s="111" t="s">
        <v>1</v>
      </c>
      <c r="G11" s="34"/>
      <c r="H11" s="34"/>
      <c r="I11" s="120" t="s">
        <v>19</v>
      </c>
      <c r="J11" s="111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20</v>
      </c>
      <c r="E12" s="34"/>
      <c r="F12" s="111" t="s">
        <v>21</v>
      </c>
      <c r="G12" s="34"/>
      <c r="H12" s="34"/>
      <c r="I12" s="120" t="s">
        <v>22</v>
      </c>
      <c r="J12" s="121">
        <f>'Rekapitulace stavby'!AN8</f>
        <v>0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23</v>
      </c>
      <c r="E14" s="34"/>
      <c r="F14" s="34"/>
      <c r="G14" s="34"/>
      <c r="H14" s="34"/>
      <c r="I14" s="120" t="s">
        <v>24</v>
      </c>
      <c r="J14" s="111" t="s">
        <v>25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26</v>
      </c>
      <c r="F15" s="34"/>
      <c r="G15" s="34"/>
      <c r="H15" s="34"/>
      <c r="I15" s="120" t="s">
        <v>27</v>
      </c>
      <c r="J15" s="111" t="s">
        <v>28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29</v>
      </c>
      <c r="E17" s="34"/>
      <c r="F17" s="34"/>
      <c r="G17" s="34"/>
      <c r="H17" s="34"/>
      <c r="I17" s="120" t="s">
        <v>24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20" t="s">
        <v>27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31</v>
      </c>
      <c r="E20" s="34"/>
      <c r="F20" s="34"/>
      <c r="G20" s="34"/>
      <c r="H20" s="34"/>
      <c r="I20" s="120" t="s">
        <v>24</v>
      </c>
      <c r="J20" s="111" t="str">
        <f>IF('Rekapitulace stavby'!AN16="","",'Rekapitulace stavby'!AN16)</f>
        <v/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tr">
        <f>IF('Rekapitulace stavby'!E17="","",'Rekapitulace stavby'!E17)</f>
        <v xml:space="preserve"> </v>
      </c>
      <c r="F21" s="34"/>
      <c r="G21" s="34"/>
      <c r="H21" s="34"/>
      <c r="I21" s="120" t="s">
        <v>27</v>
      </c>
      <c r="J21" s="111" t="str">
        <f>IF('Rekapitulace stavby'!AN17="","",'Rekapitulace stavby'!AN17)</f>
        <v/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34</v>
      </c>
      <c r="E23" s="34"/>
      <c r="F23" s="34"/>
      <c r="G23" s="34"/>
      <c r="H23" s="34"/>
      <c r="I23" s="120" t="s">
        <v>24</v>
      </c>
      <c r="J23" s="111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1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17" t="s">
        <v>1</v>
      </c>
      <c r="F27" s="317"/>
      <c r="G27" s="317"/>
      <c r="H27" s="317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ROUND(J126,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40</v>
      </c>
      <c r="E33" s="120" t="s">
        <v>41</v>
      </c>
      <c r="F33" s="130">
        <f>ROUND((SUM(BE126:BE186)),  2)</f>
        <v>0</v>
      </c>
      <c r="G33" s="34"/>
      <c r="H33" s="34"/>
      <c r="I33" s="131">
        <v>0.21</v>
      </c>
      <c r="J33" s="130">
        <f>ROUND(((SUM(BE126:BE186))*I33),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20" t="s">
        <v>42</v>
      </c>
      <c r="F34" s="130">
        <f>ROUND((SUM(BF126:BF186)),  2)</f>
        <v>0</v>
      </c>
      <c r="G34" s="34"/>
      <c r="H34" s="34"/>
      <c r="I34" s="131">
        <v>0.15</v>
      </c>
      <c r="J34" s="130">
        <f>ROUND(((SUM(BF126:BF186))*I34),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40</v>
      </c>
      <c r="E35" s="120" t="s">
        <v>43</v>
      </c>
      <c r="F35" s="130">
        <f>ROUND((SUM(BG126:BG186)),  2)</f>
        <v>0</v>
      </c>
      <c r="G35" s="34"/>
      <c r="H35" s="34"/>
      <c r="I35" s="131">
        <v>0.21</v>
      </c>
      <c r="J35" s="130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44</v>
      </c>
      <c r="F36" s="130">
        <f>ROUND((SUM(BH126:BH186)),  2)</f>
        <v>0</v>
      </c>
      <c r="G36" s="34"/>
      <c r="H36" s="34"/>
      <c r="I36" s="131">
        <v>0.15</v>
      </c>
      <c r="J36" s="130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ROUND((SUM(BI126:BI186)),  2)</f>
        <v>0</v>
      </c>
      <c r="G37" s="34"/>
      <c r="H37" s="34"/>
      <c r="I37" s="131">
        <v>0</v>
      </c>
      <c r="J37" s="130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Stání SDV OTV Studénka</v>
      </c>
      <c r="F85" s="319"/>
      <c r="G85" s="319"/>
      <c r="H85" s="319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117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SO 02 - Železniční svršek</v>
      </c>
      <c r="F87" s="320"/>
      <c r="G87" s="320"/>
      <c r="H87" s="320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Movavskoslezský kraj</v>
      </c>
      <c r="G89" s="36"/>
      <c r="H89" s="36"/>
      <c r="I89" s="29" t="s">
        <v>22</v>
      </c>
      <c r="J89" s="67">
        <f>IF(J12="","",J12)</f>
        <v>0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120</v>
      </c>
      <c r="D94" s="151"/>
      <c r="E94" s="151"/>
      <c r="F94" s="151"/>
      <c r="G94" s="151"/>
      <c r="H94" s="151"/>
      <c r="I94" s="151"/>
      <c r="J94" s="152" t="s">
        <v>121</v>
      </c>
      <c r="K94" s="151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122</v>
      </c>
      <c r="D96" s="36"/>
      <c r="E96" s="36"/>
      <c r="F96" s="36"/>
      <c r="G96" s="36"/>
      <c r="H96" s="36"/>
      <c r="I96" s="36"/>
      <c r="J96" s="85">
        <f>J126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54"/>
      <c r="C97" s="155"/>
      <c r="D97" s="156" t="s">
        <v>527</v>
      </c>
      <c r="E97" s="157"/>
      <c r="F97" s="157"/>
      <c r="G97" s="157"/>
      <c r="H97" s="157"/>
      <c r="I97" s="157"/>
      <c r="J97" s="158">
        <f>J127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528</v>
      </c>
      <c r="E98" s="162"/>
      <c r="F98" s="162"/>
      <c r="G98" s="162"/>
      <c r="H98" s="162"/>
      <c r="I98" s="162"/>
      <c r="J98" s="163">
        <f>J128</f>
        <v>0</v>
      </c>
      <c r="K98" s="105"/>
      <c r="L98" s="164"/>
    </row>
    <row r="99" spans="1:31" s="10" customFormat="1" ht="19.899999999999999" customHeight="1">
      <c r="B99" s="160"/>
      <c r="C99" s="105"/>
      <c r="D99" s="161" t="s">
        <v>529</v>
      </c>
      <c r="E99" s="162"/>
      <c r="F99" s="162"/>
      <c r="G99" s="162"/>
      <c r="H99" s="162"/>
      <c r="I99" s="162"/>
      <c r="J99" s="163">
        <f>J129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530</v>
      </c>
      <c r="E100" s="162"/>
      <c r="F100" s="162"/>
      <c r="G100" s="162"/>
      <c r="H100" s="162"/>
      <c r="I100" s="162"/>
      <c r="J100" s="163">
        <f>J134</f>
        <v>0</v>
      </c>
      <c r="K100" s="105"/>
      <c r="L100" s="164"/>
    </row>
    <row r="101" spans="1:31" s="10" customFormat="1" ht="19.899999999999999" customHeight="1">
      <c r="B101" s="160"/>
      <c r="C101" s="105"/>
      <c r="D101" s="161" t="s">
        <v>531</v>
      </c>
      <c r="E101" s="162"/>
      <c r="F101" s="162"/>
      <c r="G101" s="162"/>
      <c r="H101" s="162"/>
      <c r="I101" s="162"/>
      <c r="J101" s="163">
        <f>J137</f>
        <v>0</v>
      </c>
      <c r="K101" s="105"/>
      <c r="L101" s="164"/>
    </row>
    <row r="102" spans="1:31" s="10" customFormat="1" ht="19.899999999999999" customHeight="1">
      <c r="B102" s="160"/>
      <c r="C102" s="105"/>
      <c r="D102" s="161" t="s">
        <v>532</v>
      </c>
      <c r="E102" s="162"/>
      <c r="F102" s="162"/>
      <c r="G102" s="162"/>
      <c r="H102" s="162"/>
      <c r="I102" s="162"/>
      <c r="J102" s="163">
        <f>J140</f>
        <v>0</v>
      </c>
      <c r="K102" s="105"/>
      <c r="L102" s="164"/>
    </row>
    <row r="103" spans="1:31" s="10" customFormat="1" ht="19.899999999999999" customHeight="1">
      <c r="B103" s="160"/>
      <c r="C103" s="105"/>
      <c r="D103" s="161" t="s">
        <v>533</v>
      </c>
      <c r="E103" s="162"/>
      <c r="F103" s="162"/>
      <c r="G103" s="162"/>
      <c r="H103" s="162"/>
      <c r="I103" s="162"/>
      <c r="J103" s="163">
        <f>J151</f>
        <v>0</v>
      </c>
      <c r="K103" s="105"/>
      <c r="L103" s="164"/>
    </row>
    <row r="104" spans="1:31" s="10" customFormat="1" ht="19.899999999999999" customHeight="1">
      <c r="B104" s="160"/>
      <c r="C104" s="105"/>
      <c r="D104" s="161" t="s">
        <v>534</v>
      </c>
      <c r="E104" s="162"/>
      <c r="F104" s="162"/>
      <c r="G104" s="162"/>
      <c r="H104" s="162"/>
      <c r="I104" s="162"/>
      <c r="J104" s="163">
        <f>J158</f>
        <v>0</v>
      </c>
      <c r="K104" s="105"/>
      <c r="L104" s="164"/>
    </row>
    <row r="105" spans="1:31" s="10" customFormat="1" ht="19.899999999999999" customHeight="1">
      <c r="B105" s="160"/>
      <c r="C105" s="105"/>
      <c r="D105" s="161" t="s">
        <v>535</v>
      </c>
      <c r="E105" s="162"/>
      <c r="F105" s="162"/>
      <c r="G105" s="162"/>
      <c r="H105" s="162"/>
      <c r="I105" s="162"/>
      <c r="J105" s="163">
        <f>J171</f>
        <v>0</v>
      </c>
      <c r="K105" s="105"/>
      <c r="L105" s="164"/>
    </row>
    <row r="106" spans="1:31" s="10" customFormat="1" ht="19.899999999999999" customHeight="1">
      <c r="B106" s="160"/>
      <c r="C106" s="105"/>
      <c r="D106" s="161" t="s">
        <v>536</v>
      </c>
      <c r="E106" s="162"/>
      <c r="F106" s="162"/>
      <c r="G106" s="162"/>
      <c r="H106" s="162"/>
      <c r="I106" s="162"/>
      <c r="J106" s="163">
        <f>J174</f>
        <v>0</v>
      </c>
      <c r="K106" s="105"/>
      <c r="L106" s="164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2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136</v>
      </c>
      <c r="D113" s="36"/>
      <c r="E113" s="36"/>
      <c r="F113" s="36"/>
      <c r="G113" s="36"/>
      <c r="H113" s="36"/>
      <c r="I113" s="36"/>
      <c r="J113" s="36"/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18" t="str">
        <f>E7</f>
        <v>Stání SDV OTV Studénka</v>
      </c>
      <c r="F116" s="319"/>
      <c r="G116" s="319"/>
      <c r="H116" s="319"/>
      <c r="I116" s="36"/>
      <c r="J116" s="36"/>
      <c r="K116" s="36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117</v>
      </c>
      <c r="D117" s="36"/>
      <c r="E117" s="36"/>
      <c r="F117" s="36"/>
      <c r="G117" s="36"/>
      <c r="H117" s="36"/>
      <c r="I117" s="36"/>
      <c r="J117" s="36"/>
      <c r="K117" s="36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1" t="str">
        <f>E9</f>
        <v>SO 02 - Železniční svršek</v>
      </c>
      <c r="F118" s="320"/>
      <c r="G118" s="320"/>
      <c r="H118" s="320"/>
      <c r="I118" s="36"/>
      <c r="J118" s="36"/>
      <c r="K118" s="36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Movavskoslezský kraj</v>
      </c>
      <c r="G120" s="36"/>
      <c r="H120" s="36"/>
      <c r="I120" s="29" t="s">
        <v>22</v>
      </c>
      <c r="J120" s="67">
        <f>IF(J12="","",J12)</f>
        <v>0</v>
      </c>
      <c r="K120" s="36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2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23</v>
      </c>
      <c r="D122" s="36"/>
      <c r="E122" s="36"/>
      <c r="F122" s="27" t="str">
        <f>E15</f>
        <v>Správa železnic, státní organizace</v>
      </c>
      <c r="G122" s="36"/>
      <c r="H122" s="36"/>
      <c r="I122" s="29" t="s">
        <v>31</v>
      </c>
      <c r="J122" s="32" t="str">
        <f>E21</f>
        <v xml:space="preserve"> </v>
      </c>
      <c r="K122" s="36"/>
      <c r="L122" s="52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29</v>
      </c>
      <c r="D123" s="36"/>
      <c r="E123" s="36"/>
      <c r="F123" s="27" t="str">
        <f>IF(E18="","",E18)</f>
        <v>Vyplň údaj</v>
      </c>
      <c r="G123" s="36"/>
      <c r="H123" s="36"/>
      <c r="I123" s="29" t="s">
        <v>34</v>
      </c>
      <c r="J123" s="32" t="str">
        <f>E24</f>
        <v xml:space="preserve"> </v>
      </c>
      <c r="K123" s="36"/>
      <c r="L123" s="52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2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5"/>
      <c r="B125" s="166"/>
      <c r="C125" s="167" t="s">
        <v>137</v>
      </c>
      <c r="D125" s="168" t="s">
        <v>61</v>
      </c>
      <c r="E125" s="168" t="s">
        <v>57</v>
      </c>
      <c r="F125" s="168" t="s">
        <v>58</v>
      </c>
      <c r="G125" s="168" t="s">
        <v>138</v>
      </c>
      <c r="H125" s="168" t="s">
        <v>139</v>
      </c>
      <c r="I125" s="168" t="s">
        <v>140</v>
      </c>
      <c r="J125" s="168" t="s">
        <v>121</v>
      </c>
      <c r="K125" s="169" t="s">
        <v>141</v>
      </c>
      <c r="L125" s="170"/>
      <c r="M125" s="76" t="s">
        <v>1</v>
      </c>
      <c r="N125" s="77" t="s">
        <v>40</v>
      </c>
      <c r="O125" s="77" t="s">
        <v>142</v>
      </c>
      <c r="P125" s="77" t="s">
        <v>143</v>
      </c>
      <c r="Q125" s="77" t="s">
        <v>144</v>
      </c>
      <c r="R125" s="77" t="s">
        <v>145</v>
      </c>
      <c r="S125" s="77" t="s">
        <v>146</v>
      </c>
      <c r="T125" s="78" t="s">
        <v>147</v>
      </c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/>
    </row>
    <row r="126" spans="1:63" s="2" customFormat="1" ht="22.9" customHeight="1">
      <c r="A126" s="34"/>
      <c r="B126" s="35"/>
      <c r="C126" s="83" t="s">
        <v>148</v>
      </c>
      <c r="D126" s="36"/>
      <c r="E126" s="36"/>
      <c r="F126" s="36"/>
      <c r="G126" s="36"/>
      <c r="H126" s="36"/>
      <c r="I126" s="36"/>
      <c r="J126" s="171">
        <f>BK126</f>
        <v>0</v>
      </c>
      <c r="K126" s="36"/>
      <c r="L126" s="39"/>
      <c r="M126" s="79"/>
      <c r="N126" s="172"/>
      <c r="O126" s="80"/>
      <c r="P126" s="173">
        <f>P127</f>
        <v>0</v>
      </c>
      <c r="Q126" s="80"/>
      <c r="R126" s="173">
        <f>R127</f>
        <v>0</v>
      </c>
      <c r="S126" s="80"/>
      <c r="T126" s="174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75</v>
      </c>
      <c r="AU126" s="17" t="s">
        <v>123</v>
      </c>
      <c r="BK126" s="175">
        <f>BK127</f>
        <v>0</v>
      </c>
    </row>
    <row r="127" spans="1:63" s="12" customFormat="1" ht="25.9" customHeight="1">
      <c r="B127" s="176"/>
      <c r="C127" s="177"/>
      <c r="D127" s="178" t="s">
        <v>75</v>
      </c>
      <c r="E127" s="179" t="s">
        <v>537</v>
      </c>
      <c r="F127" s="179" t="s">
        <v>538</v>
      </c>
      <c r="G127" s="177"/>
      <c r="H127" s="177"/>
      <c r="I127" s="180"/>
      <c r="J127" s="181">
        <f>BK127</f>
        <v>0</v>
      </c>
      <c r="K127" s="177"/>
      <c r="L127" s="182"/>
      <c r="M127" s="183"/>
      <c r="N127" s="184"/>
      <c r="O127" s="184"/>
      <c r="P127" s="185">
        <f>P128+P129+P134+P137+P140+P151+P158+P171+P174</f>
        <v>0</v>
      </c>
      <c r="Q127" s="184"/>
      <c r="R127" s="185">
        <f>R128+R129+R134+R137+R140+R151+R158+R171+R174</f>
        <v>0</v>
      </c>
      <c r="S127" s="184"/>
      <c r="T127" s="186">
        <f>T128+T129+T134+T137+T140+T151+T158+T171+T174</f>
        <v>0</v>
      </c>
      <c r="AR127" s="187" t="s">
        <v>84</v>
      </c>
      <c r="AT127" s="188" t="s">
        <v>75</v>
      </c>
      <c r="AU127" s="188" t="s">
        <v>76</v>
      </c>
      <c r="AY127" s="187" t="s">
        <v>151</v>
      </c>
      <c r="BK127" s="189">
        <f>BK128+BK129+BK134+BK137+BK140+BK151+BK158+BK171+BK174</f>
        <v>0</v>
      </c>
    </row>
    <row r="128" spans="1:63" s="12" customFormat="1" ht="22.9" customHeight="1">
      <c r="B128" s="176"/>
      <c r="C128" s="177"/>
      <c r="D128" s="178" t="s">
        <v>75</v>
      </c>
      <c r="E128" s="190" t="s">
        <v>539</v>
      </c>
      <c r="F128" s="190" t="s">
        <v>88</v>
      </c>
      <c r="G128" s="177"/>
      <c r="H128" s="177"/>
      <c r="I128" s="180"/>
      <c r="J128" s="191">
        <f>BK128</f>
        <v>0</v>
      </c>
      <c r="K128" s="177"/>
      <c r="L128" s="182"/>
      <c r="M128" s="183"/>
      <c r="N128" s="184"/>
      <c r="O128" s="184"/>
      <c r="P128" s="185">
        <v>0</v>
      </c>
      <c r="Q128" s="184"/>
      <c r="R128" s="185">
        <v>0</v>
      </c>
      <c r="S128" s="184"/>
      <c r="T128" s="186">
        <v>0</v>
      </c>
      <c r="AR128" s="187" t="s">
        <v>84</v>
      </c>
      <c r="AT128" s="188" t="s">
        <v>75</v>
      </c>
      <c r="AU128" s="188" t="s">
        <v>84</v>
      </c>
      <c r="AY128" s="187" t="s">
        <v>151</v>
      </c>
      <c r="BK128" s="189">
        <v>0</v>
      </c>
    </row>
    <row r="129" spans="1:65" s="12" customFormat="1" ht="22.9" customHeight="1">
      <c r="B129" s="176"/>
      <c r="C129" s="177"/>
      <c r="D129" s="178" t="s">
        <v>75</v>
      </c>
      <c r="E129" s="190" t="s">
        <v>76</v>
      </c>
      <c r="F129" s="190" t="s">
        <v>540</v>
      </c>
      <c r="G129" s="177"/>
      <c r="H129" s="177"/>
      <c r="I129" s="180"/>
      <c r="J129" s="191">
        <f>BK129</f>
        <v>0</v>
      </c>
      <c r="K129" s="177"/>
      <c r="L129" s="182"/>
      <c r="M129" s="183"/>
      <c r="N129" s="184"/>
      <c r="O129" s="184"/>
      <c r="P129" s="185">
        <f>SUM(P130:P133)</f>
        <v>0</v>
      </c>
      <c r="Q129" s="184"/>
      <c r="R129" s="185">
        <f>SUM(R130:R133)</f>
        <v>0</v>
      </c>
      <c r="S129" s="184"/>
      <c r="T129" s="186">
        <f>SUM(T130:T133)</f>
        <v>0</v>
      </c>
      <c r="AR129" s="187" t="s">
        <v>84</v>
      </c>
      <c r="AT129" s="188" t="s">
        <v>75</v>
      </c>
      <c r="AU129" s="188" t="s">
        <v>84</v>
      </c>
      <c r="AY129" s="187" t="s">
        <v>151</v>
      </c>
      <c r="BK129" s="189">
        <f>SUM(BK130:BK133)</f>
        <v>0</v>
      </c>
    </row>
    <row r="130" spans="1:65" s="2" customFormat="1" ht="16.5" customHeight="1">
      <c r="A130" s="34"/>
      <c r="B130" s="35"/>
      <c r="C130" s="192" t="s">
        <v>84</v>
      </c>
      <c r="D130" s="192" t="s">
        <v>152</v>
      </c>
      <c r="E130" s="193" t="s">
        <v>541</v>
      </c>
      <c r="F130" s="194" t="s">
        <v>542</v>
      </c>
      <c r="G130" s="195" t="s">
        <v>543</v>
      </c>
      <c r="H130" s="196">
        <v>160</v>
      </c>
      <c r="I130" s="197"/>
      <c r="J130" s="198">
        <f>ROUND(I130*H130,2)</f>
        <v>0</v>
      </c>
      <c r="K130" s="194" t="s">
        <v>1</v>
      </c>
      <c r="L130" s="39"/>
      <c r="M130" s="199" t="s">
        <v>1</v>
      </c>
      <c r="N130" s="200" t="s">
        <v>43</v>
      </c>
      <c r="O130" s="7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156</v>
      </c>
      <c r="AT130" s="203" t="s">
        <v>152</v>
      </c>
      <c r="AU130" s="203" t="s">
        <v>86</v>
      </c>
      <c r="AY130" s="17" t="s">
        <v>151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156</v>
      </c>
      <c r="BK130" s="204">
        <f>ROUND(I130*H130,2)</f>
        <v>0</v>
      </c>
      <c r="BL130" s="17" t="s">
        <v>156</v>
      </c>
      <c r="BM130" s="203" t="s">
        <v>86</v>
      </c>
    </row>
    <row r="131" spans="1:65" s="2" customFormat="1" ht="29.25">
      <c r="A131" s="34"/>
      <c r="B131" s="35"/>
      <c r="C131" s="36"/>
      <c r="D131" s="207" t="s">
        <v>544</v>
      </c>
      <c r="E131" s="36"/>
      <c r="F131" s="244" t="s">
        <v>545</v>
      </c>
      <c r="G131" s="36"/>
      <c r="H131" s="36"/>
      <c r="I131" s="245"/>
      <c r="J131" s="36"/>
      <c r="K131" s="36"/>
      <c r="L131" s="39"/>
      <c r="M131" s="246"/>
      <c r="N131" s="247"/>
      <c r="O131" s="72"/>
      <c r="P131" s="72"/>
      <c r="Q131" s="72"/>
      <c r="R131" s="72"/>
      <c r="S131" s="72"/>
      <c r="T131" s="73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544</v>
      </c>
      <c r="AU131" s="17" t="s">
        <v>86</v>
      </c>
    </row>
    <row r="132" spans="1:65" s="2" customFormat="1" ht="16.5" customHeight="1">
      <c r="A132" s="34"/>
      <c r="B132" s="35"/>
      <c r="C132" s="192" t="s">
        <v>86</v>
      </c>
      <c r="D132" s="192" t="s">
        <v>152</v>
      </c>
      <c r="E132" s="193" t="s">
        <v>546</v>
      </c>
      <c r="F132" s="194" t="s">
        <v>547</v>
      </c>
      <c r="G132" s="195" t="s">
        <v>548</v>
      </c>
      <c r="H132" s="196">
        <v>6.5000000000000002E-2</v>
      </c>
      <c r="I132" s="197"/>
      <c r="J132" s="198">
        <f>ROUND(I132*H132,2)</f>
        <v>0</v>
      </c>
      <c r="K132" s="194" t="s">
        <v>1</v>
      </c>
      <c r="L132" s="39"/>
      <c r="M132" s="199" t="s">
        <v>1</v>
      </c>
      <c r="N132" s="200" t="s">
        <v>43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156</v>
      </c>
      <c r="AT132" s="203" t="s">
        <v>152</v>
      </c>
      <c r="AU132" s="203" t="s">
        <v>86</v>
      </c>
      <c r="AY132" s="17" t="s">
        <v>151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156</v>
      </c>
      <c r="BK132" s="204">
        <f>ROUND(I132*H132,2)</f>
        <v>0</v>
      </c>
      <c r="BL132" s="17" t="s">
        <v>156</v>
      </c>
      <c r="BM132" s="203" t="s">
        <v>156</v>
      </c>
    </row>
    <row r="133" spans="1:65" s="2" customFormat="1" ht="29.25">
      <c r="A133" s="34"/>
      <c r="B133" s="35"/>
      <c r="C133" s="36"/>
      <c r="D133" s="207" t="s">
        <v>544</v>
      </c>
      <c r="E133" s="36"/>
      <c r="F133" s="244" t="s">
        <v>549</v>
      </c>
      <c r="G133" s="36"/>
      <c r="H133" s="36"/>
      <c r="I133" s="245"/>
      <c r="J133" s="36"/>
      <c r="K133" s="36"/>
      <c r="L133" s="39"/>
      <c r="M133" s="246"/>
      <c r="N133" s="247"/>
      <c r="O133" s="72"/>
      <c r="P133" s="72"/>
      <c r="Q133" s="72"/>
      <c r="R133" s="72"/>
      <c r="S133" s="72"/>
      <c r="T133" s="73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544</v>
      </c>
      <c r="AU133" s="17" t="s">
        <v>86</v>
      </c>
    </row>
    <row r="134" spans="1:65" s="12" customFormat="1" ht="22.9" customHeight="1">
      <c r="B134" s="176"/>
      <c r="C134" s="177"/>
      <c r="D134" s="178" t="s">
        <v>75</v>
      </c>
      <c r="E134" s="190" t="s">
        <v>408</v>
      </c>
      <c r="F134" s="190" t="s">
        <v>550</v>
      </c>
      <c r="G134" s="177"/>
      <c r="H134" s="177"/>
      <c r="I134" s="180"/>
      <c r="J134" s="191">
        <f>BK134</f>
        <v>0</v>
      </c>
      <c r="K134" s="177"/>
      <c r="L134" s="182"/>
      <c r="M134" s="183"/>
      <c r="N134" s="184"/>
      <c r="O134" s="184"/>
      <c r="P134" s="185">
        <f>SUM(P135:P136)</f>
        <v>0</v>
      </c>
      <c r="Q134" s="184"/>
      <c r="R134" s="185">
        <f>SUM(R135:R136)</f>
        <v>0</v>
      </c>
      <c r="S134" s="184"/>
      <c r="T134" s="186">
        <f>SUM(T135:T136)</f>
        <v>0</v>
      </c>
      <c r="AR134" s="187" t="s">
        <v>84</v>
      </c>
      <c r="AT134" s="188" t="s">
        <v>75</v>
      </c>
      <c r="AU134" s="188" t="s">
        <v>84</v>
      </c>
      <c r="AY134" s="187" t="s">
        <v>151</v>
      </c>
      <c r="BK134" s="189">
        <f>SUM(BK135:BK136)</f>
        <v>0</v>
      </c>
    </row>
    <row r="135" spans="1:65" s="2" customFormat="1" ht="24.2" customHeight="1">
      <c r="A135" s="34"/>
      <c r="B135" s="35"/>
      <c r="C135" s="192" t="s">
        <v>166</v>
      </c>
      <c r="D135" s="192" t="s">
        <v>152</v>
      </c>
      <c r="E135" s="193" t="s">
        <v>551</v>
      </c>
      <c r="F135" s="194" t="s">
        <v>552</v>
      </c>
      <c r="G135" s="195" t="s">
        <v>553</v>
      </c>
      <c r="H135" s="196">
        <v>180</v>
      </c>
      <c r="I135" s="197"/>
      <c r="J135" s="198">
        <f>ROUND(I135*H135,2)</f>
        <v>0</v>
      </c>
      <c r="K135" s="194" t="s">
        <v>1</v>
      </c>
      <c r="L135" s="39"/>
      <c r="M135" s="199" t="s">
        <v>1</v>
      </c>
      <c r="N135" s="200" t="s">
        <v>43</v>
      </c>
      <c r="O135" s="7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156</v>
      </c>
      <c r="AT135" s="203" t="s">
        <v>152</v>
      </c>
      <c r="AU135" s="203" t="s">
        <v>86</v>
      </c>
      <c r="AY135" s="17" t="s">
        <v>151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156</v>
      </c>
      <c r="BK135" s="204">
        <f>ROUND(I135*H135,2)</f>
        <v>0</v>
      </c>
      <c r="BL135" s="17" t="s">
        <v>156</v>
      </c>
      <c r="BM135" s="203" t="s">
        <v>185</v>
      </c>
    </row>
    <row r="136" spans="1:65" s="2" customFormat="1" ht="48.75">
      <c r="A136" s="34"/>
      <c r="B136" s="35"/>
      <c r="C136" s="36"/>
      <c r="D136" s="207" t="s">
        <v>544</v>
      </c>
      <c r="E136" s="36"/>
      <c r="F136" s="244" t="s">
        <v>554</v>
      </c>
      <c r="G136" s="36"/>
      <c r="H136" s="36"/>
      <c r="I136" s="245"/>
      <c r="J136" s="36"/>
      <c r="K136" s="36"/>
      <c r="L136" s="39"/>
      <c r="M136" s="246"/>
      <c r="N136" s="247"/>
      <c r="O136" s="72"/>
      <c r="P136" s="72"/>
      <c r="Q136" s="72"/>
      <c r="R136" s="72"/>
      <c r="S136" s="72"/>
      <c r="T136" s="73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544</v>
      </c>
      <c r="AU136" s="17" t="s">
        <v>86</v>
      </c>
    </row>
    <row r="137" spans="1:65" s="12" customFormat="1" ht="22.9" customHeight="1">
      <c r="B137" s="176"/>
      <c r="C137" s="177"/>
      <c r="D137" s="178" t="s">
        <v>75</v>
      </c>
      <c r="E137" s="190" t="s">
        <v>416</v>
      </c>
      <c r="F137" s="190" t="s">
        <v>555</v>
      </c>
      <c r="G137" s="177"/>
      <c r="H137" s="177"/>
      <c r="I137" s="180"/>
      <c r="J137" s="191">
        <f>BK137</f>
        <v>0</v>
      </c>
      <c r="K137" s="177"/>
      <c r="L137" s="182"/>
      <c r="M137" s="183"/>
      <c r="N137" s="184"/>
      <c r="O137" s="184"/>
      <c r="P137" s="185">
        <f>SUM(P138:P139)</f>
        <v>0</v>
      </c>
      <c r="Q137" s="184"/>
      <c r="R137" s="185">
        <f>SUM(R138:R139)</f>
        <v>0</v>
      </c>
      <c r="S137" s="184"/>
      <c r="T137" s="186">
        <f>SUM(T138:T139)</f>
        <v>0</v>
      </c>
      <c r="AR137" s="187" t="s">
        <v>84</v>
      </c>
      <c r="AT137" s="188" t="s">
        <v>75</v>
      </c>
      <c r="AU137" s="188" t="s">
        <v>84</v>
      </c>
      <c r="AY137" s="187" t="s">
        <v>151</v>
      </c>
      <c r="BK137" s="189">
        <f>SUM(BK138:BK139)</f>
        <v>0</v>
      </c>
    </row>
    <row r="138" spans="1:65" s="2" customFormat="1" ht="24.2" customHeight="1">
      <c r="A138" s="34"/>
      <c r="B138" s="35"/>
      <c r="C138" s="192" t="s">
        <v>156</v>
      </c>
      <c r="D138" s="192" t="s">
        <v>152</v>
      </c>
      <c r="E138" s="193" t="s">
        <v>556</v>
      </c>
      <c r="F138" s="194" t="s">
        <v>557</v>
      </c>
      <c r="G138" s="195" t="s">
        <v>217</v>
      </c>
      <c r="H138" s="196">
        <v>50</v>
      </c>
      <c r="I138" s="197"/>
      <c r="J138" s="198">
        <f>ROUND(I138*H138,2)</f>
        <v>0</v>
      </c>
      <c r="K138" s="194" t="s">
        <v>1</v>
      </c>
      <c r="L138" s="39"/>
      <c r="M138" s="199" t="s">
        <v>1</v>
      </c>
      <c r="N138" s="200" t="s">
        <v>43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156</v>
      </c>
      <c r="AT138" s="203" t="s">
        <v>152</v>
      </c>
      <c r="AU138" s="203" t="s">
        <v>86</v>
      </c>
      <c r="AY138" s="17" t="s">
        <v>151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156</v>
      </c>
      <c r="BK138" s="204">
        <f>ROUND(I138*H138,2)</f>
        <v>0</v>
      </c>
      <c r="BL138" s="17" t="s">
        <v>156</v>
      </c>
      <c r="BM138" s="203" t="s">
        <v>194</v>
      </c>
    </row>
    <row r="139" spans="1:65" s="2" customFormat="1" ht="204.75">
      <c r="A139" s="34"/>
      <c r="B139" s="35"/>
      <c r="C139" s="36"/>
      <c r="D139" s="207" t="s">
        <v>544</v>
      </c>
      <c r="E139" s="36"/>
      <c r="F139" s="244" t="s">
        <v>558</v>
      </c>
      <c r="G139" s="36"/>
      <c r="H139" s="36"/>
      <c r="I139" s="245"/>
      <c r="J139" s="36"/>
      <c r="K139" s="36"/>
      <c r="L139" s="39"/>
      <c r="M139" s="246"/>
      <c r="N139" s="247"/>
      <c r="O139" s="72"/>
      <c r="P139" s="72"/>
      <c r="Q139" s="72"/>
      <c r="R139" s="72"/>
      <c r="S139" s="72"/>
      <c r="T139" s="73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544</v>
      </c>
      <c r="AU139" s="17" t="s">
        <v>86</v>
      </c>
    </row>
    <row r="140" spans="1:65" s="12" customFormat="1" ht="22.9" customHeight="1">
      <c r="B140" s="176"/>
      <c r="C140" s="177"/>
      <c r="D140" s="178" t="s">
        <v>75</v>
      </c>
      <c r="E140" s="190" t="s">
        <v>426</v>
      </c>
      <c r="F140" s="190" t="s">
        <v>559</v>
      </c>
      <c r="G140" s="177"/>
      <c r="H140" s="177"/>
      <c r="I140" s="180"/>
      <c r="J140" s="191">
        <f>BK140</f>
        <v>0</v>
      </c>
      <c r="K140" s="177"/>
      <c r="L140" s="182"/>
      <c r="M140" s="183"/>
      <c r="N140" s="184"/>
      <c r="O140" s="184"/>
      <c r="P140" s="185">
        <f>SUM(P141:P150)</f>
        <v>0</v>
      </c>
      <c r="Q140" s="184"/>
      <c r="R140" s="185">
        <f>SUM(R141:R150)</f>
        <v>0</v>
      </c>
      <c r="S140" s="184"/>
      <c r="T140" s="186">
        <f>SUM(T141:T150)</f>
        <v>0</v>
      </c>
      <c r="AR140" s="187" t="s">
        <v>84</v>
      </c>
      <c r="AT140" s="188" t="s">
        <v>75</v>
      </c>
      <c r="AU140" s="188" t="s">
        <v>84</v>
      </c>
      <c r="AY140" s="187" t="s">
        <v>151</v>
      </c>
      <c r="BK140" s="189">
        <f>SUM(BK141:BK150)</f>
        <v>0</v>
      </c>
    </row>
    <row r="141" spans="1:65" s="2" customFormat="1" ht="24.2" customHeight="1">
      <c r="A141" s="34"/>
      <c r="B141" s="35"/>
      <c r="C141" s="192" t="s">
        <v>179</v>
      </c>
      <c r="D141" s="192" t="s">
        <v>152</v>
      </c>
      <c r="E141" s="193" t="s">
        <v>560</v>
      </c>
      <c r="F141" s="194" t="s">
        <v>561</v>
      </c>
      <c r="G141" s="195" t="s">
        <v>562</v>
      </c>
      <c r="H141" s="196">
        <v>8</v>
      </c>
      <c r="I141" s="197"/>
      <c r="J141" s="198">
        <f>ROUND(I141*H141,2)</f>
        <v>0</v>
      </c>
      <c r="K141" s="194" t="s">
        <v>1</v>
      </c>
      <c r="L141" s="39"/>
      <c r="M141" s="199" t="s">
        <v>1</v>
      </c>
      <c r="N141" s="200" t="s">
        <v>43</v>
      </c>
      <c r="O141" s="7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156</v>
      </c>
      <c r="AT141" s="203" t="s">
        <v>152</v>
      </c>
      <c r="AU141" s="203" t="s">
        <v>86</v>
      </c>
      <c r="AY141" s="17" t="s">
        <v>151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156</v>
      </c>
      <c r="BK141" s="204">
        <f>ROUND(I141*H141,2)</f>
        <v>0</v>
      </c>
      <c r="BL141" s="17" t="s">
        <v>156</v>
      </c>
      <c r="BM141" s="203" t="s">
        <v>204</v>
      </c>
    </row>
    <row r="142" spans="1:65" s="2" customFormat="1" ht="195">
      <c r="A142" s="34"/>
      <c r="B142" s="35"/>
      <c r="C142" s="36"/>
      <c r="D142" s="207" t="s">
        <v>544</v>
      </c>
      <c r="E142" s="36"/>
      <c r="F142" s="244" t="s">
        <v>563</v>
      </c>
      <c r="G142" s="36"/>
      <c r="H142" s="36"/>
      <c r="I142" s="245"/>
      <c r="J142" s="36"/>
      <c r="K142" s="36"/>
      <c r="L142" s="39"/>
      <c r="M142" s="246"/>
      <c r="N142" s="247"/>
      <c r="O142" s="72"/>
      <c r="P142" s="72"/>
      <c r="Q142" s="72"/>
      <c r="R142" s="72"/>
      <c r="S142" s="72"/>
      <c r="T142" s="73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544</v>
      </c>
      <c r="AU142" s="17" t="s">
        <v>86</v>
      </c>
    </row>
    <row r="143" spans="1:65" s="2" customFormat="1" ht="16.5" customHeight="1">
      <c r="A143" s="34"/>
      <c r="B143" s="35"/>
      <c r="C143" s="192" t="s">
        <v>185</v>
      </c>
      <c r="D143" s="192" t="s">
        <v>152</v>
      </c>
      <c r="E143" s="193" t="s">
        <v>564</v>
      </c>
      <c r="F143" s="194" t="s">
        <v>565</v>
      </c>
      <c r="G143" s="195" t="s">
        <v>217</v>
      </c>
      <c r="H143" s="196">
        <v>65</v>
      </c>
      <c r="I143" s="197"/>
      <c r="J143" s="198">
        <f>ROUND(I143*H143,2)</f>
        <v>0</v>
      </c>
      <c r="K143" s="194" t="s">
        <v>1</v>
      </c>
      <c r="L143" s="39"/>
      <c r="M143" s="199" t="s">
        <v>1</v>
      </c>
      <c r="N143" s="200" t="s">
        <v>43</v>
      </c>
      <c r="O143" s="7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156</v>
      </c>
      <c r="AT143" s="203" t="s">
        <v>152</v>
      </c>
      <c r="AU143" s="203" t="s">
        <v>86</v>
      </c>
      <c r="AY143" s="17" t="s">
        <v>151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156</v>
      </c>
      <c r="BK143" s="204">
        <f>ROUND(I143*H143,2)</f>
        <v>0</v>
      </c>
      <c r="BL143" s="17" t="s">
        <v>156</v>
      </c>
      <c r="BM143" s="203" t="s">
        <v>216</v>
      </c>
    </row>
    <row r="144" spans="1:65" s="2" customFormat="1" ht="107.25">
      <c r="A144" s="34"/>
      <c r="B144" s="35"/>
      <c r="C144" s="36"/>
      <c r="D144" s="207" t="s">
        <v>544</v>
      </c>
      <c r="E144" s="36"/>
      <c r="F144" s="244" t="s">
        <v>566</v>
      </c>
      <c r="G144" s="36"/>
      <c r="H144" s="36"/>
      <c r="I144" s="245"/>
      <c r="J144" s="36"/>
      <c r="K144" s="36"/>
      <c r="L144" s="39"/>
      <c r="M144" s="246"/>
      <c r="N144" s="247"/>
      <c r="O144" s="72"/>
      <c r="P144" s="72"/>
      <c r="Q144" s="72"/>
      <c r="R144" s="72"/>
      <c r="S144" s="72"/>
      <c r="T144" s="73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544</v>
      </c>
      <c r="AU144" s="17" t="s">
        <v>86</v>
      </c>
    </row>
    <row r="145" spans="1:65" s="2" customFormat="1" ht="16.5" customHeight="1">
      <c r="A145" s="34"/>
      <c r="B145" s="35"/>
      <c r="C145" s="192" t="s">
        <v>190</v>
      </c>
      <c r="D145" s="192" t="s">
        <v>152</v>
      </c>
      <c r="E145" s="193" t="s">
        <v>567</v>
      </c>
      <c r="F145" s="194" t="s">
        <v>568</v>
      </c>
      <c r="G145" s="195" t="s">
        <v>569</v>
      </c>
      <c r="H145" s="196">
        <v>8</v>
      </c>
      <c r="I145" s="197"/>
      <c r="J145" s="198">
        <f>ROUND(I145*H145,2)</f>
        <v>0</v>
      </c>
      <c r="K145" s="194" t="s">
        <v>1</v>
      </c>
      <c r="L145" s="39"/>
      <c r="M145" s="199" t="s">
        <v>1</v>
      </c>
      <c r="N145" s="200" t="s">
        <v>43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156</v>
      </c>
      <c r="AT145" s="203" t="s">
        <v>152</v>
      </c>
      <c r="AU145" s="203" t="s">
        <v>86</v>
      </c>
      <c r="AY145" s="17" t="s">
        <v>151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156</v>
      </c>
      <c r="BK145" s="204">
        <f>ROUND(I145*H145,2)</f>
        <v>0</v>
      </c>
      <c r="BL145" s="17" t="s">
        <v>156</v>
      </c>
      <c r="BM145" s="203" t="s">
        <v>230</v>
      </c>
    </row>
    <row r="146" spans="1:65" s="2" customFormat="1" ht="58.5">
      <c r="A146" s="34"/>
      <c r="B146" s="35"/>
      <c r="C146" s="36"/>
      <c r="D146" s="207" t="s">
        <v>544</v>
      </c>
      <c r="E146" s="36"/>
      <c r="F146" s="244" t="s">
        <v>570</v>
      </c>
      <c r="G146" s="36"/>
      <c r="H146" s="36"/>
      <c r="I146" s="245"/>
      <c r="J146" s="36"/>
      <c r="K146" s="36"/>
      <c r="L146" s="39"/>
      <c r="M146" s="246"/>
      <c r="N146" s="247"/>
      <c r="O146" s="72"/>
      <c r="P146" s="72"/>
      <c r="Q146" s="72"/>
      <c r="R146" s="72"/>
      <c r="S146" s="72"/>
      <c r="T146" s="73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544</v>
      </c>
      <c r="AU146" s="17" t="s">
        <v>86</v>
      </c>
    </row>
    <row r="147" spans="1:65" s="2" customFormat="1" ht="33" customHeight="1">
      <c r="A147" s="34"/>
      <c r="B147" s="35"/>
      <c r="C147" s="192" t="s">
        <v>194</v>
      </c>
      <c r="D147" s="192" t="s">
        <v>152</v>
      </c>
      <c r="E147" s="193" t="s">
        <v>571</v>
      </c>
      <c r="F147" s="194" t="s">
        <v>572</v>
      </c>
      <c r="G147" s="195" t="s">
        <v>162</v>
      </c>
      <c r="H147" s="196">
        <v>195</v>
      </c>
      <c r="I147" s="197"/>
      <c r="J147" s="198">
        <f>ROUND(I147*H147,2)</f>
        <v>0</v>
      </c>
      <c r="K147" s="194" t="s">
        <v>1</v>
      </c>
      <c r="L147" s="39"/>
      <c r="M147" s="199" t="s">
        <v>1</v>
      </c>
      <c r="N147" s="200" t="s">
        <v>43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156</v>
      </c>
      <c r="AT147" s="203" t="s">
        <v>152</v>
      </c>
      <c r="AU147" s="203" t="s">
        <v>86</v>
      </c>
      <c r="AY147" s="17" t="s">
        <v>151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156</v>
      </c>
      <c r="BK147" s="204">
        <f>ROUND(I147*H147,2)</f>
        <v>0</v>
      </c>
      <c r="BL147" s="17" t="s">
        <v>156</v>
      </c>
      <c r="BM147" s="203" t="s">
        <v>239</v>
      </c>
    </row>
    <row r="148" spans="1:65" s="2" customFormat="1" ht="78">
      <c r="A148" s="34"/>
      <c r="B148" s="35"/>
      <c r="C148" s="36"/>
      <c r="D148" s="207" t="s">
        <v>544</v>
      </c>
      <c r="E148" s="36"/>
      <c r="F148" s="244" t="s">
        <v>573</v>
      </c>
      <c r="G148" s="36"/>
      <c r="H148" s="36"/>
      <c r="I148" s="245"/>
      <c r="J148" s="36"/>
      <c r="K148" s="36"/>
      <c r="L148" s="39"/>
      <c r="M148" s="246"/>
      <c r="N148" s="247"/>
      <c r="O148" s="72"/>
      <c r="P148" s="72"/>
      <c r="Q148" s="72"/>
      <c r="R148" s="72"/>
      <c r="S148" s="72"/>
      <c r="T148" s="73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544</v>
      </c>
      <c r="AU148" s="17" t="s">
        <v>86</v>
      </c>
    </row>
    <row r="149" spans="1:65" s="2" customFormat="1" ht="33" customHeight="1">
      <c r="A149" s="34"/>
      <c r="B149" s="35"/>
      <c r="C149" s="192" t="s">
        <v>574</v>
      </c>
      <c r="D149" s="192" t="s">
        <v>152</v>
      </c>
      <c r="E149" s="193" t="s">
        <v>575</v>
      </c>
      <c r="F149" s="194" t="s">
        <v>576</v>
      </c>
      <c r="G149" s="195" t="s">
        <v>562</v>
      </c>
      <c r="H149" s="196">
        <v>2</v>
      </c>
      <c r="I149" s="197"/>
      <c r="J149" s="198">
        <f>ROUND(I149*H149,2)</f>
        <v>0</v>
      </c>
      <c r="K149" s="194" t="s">
        <v>1</v>
      </c>
      <c r="L149" s="39"/>
      <c r="M149" s="199" t="s">
        <v>1</v>
      </c>
      <c r="N149" s="200" t="s">
        <v>43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156</v>
      </c>
      <c r="AT149" s="203" t="s">
        <v>152</v>
      </c>
      <c r="AU149" s="203" t="s">
        <v>86</v>
      </c>
      <c r="AY149" s="17" t="s">
        <v>151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156</v>
      </c>
      <c r="BK149" s="204">
        <f>ROUND(I149*H149,2)</f>
        <v>0</v>
      </c>
      <c r="BL149" s="17" t="s">
        <v>156</v>
      </c>
      <c r="BM149" s="203" t="s">
        <v>248</v>
      </c>
    </row>
    <row r="150" spans="1:65" s="2" customFormat="1" ht="117">
      <c r="A150" s="34"/>
      <c r="B150" s="35"/>
      <c r="C150" s="36"/>
      <c r="D150" s="207" t="s">
        <v>544</v>
      </c>
      <c r="E150" s="36"/>
      <c r="F150" s="244" t="s">
        <v>577</v>
      </c>
      <c r="G150" s="36"/>
      <c r="H150" s="36"/>
      <c r="I150" s="245"/>
      <c r="J150" s="36"/>
      <c r="K150" s="36"/>
      <c r="L150" s="39"/>
      <c r="M150" s="246"/>
      <c r="N150" s="247"/>
      <c r="O150" s="72"/>
      <c r="P150" s="72"/>
      <c r="Q150" s="72"/>
      <c r="R150" s="72"/>
      <c r="S150" s="72"/>
      <c r="T150" s="73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544</v>
      </c>
      <c r="AU150" s="17" t="s">
        <v>86</v>
      </c>
    </row>
    <row r="151" spans="1:65" s="12" customFormat="1" ht="22.9" customHeight="1">
      <c r="B151" s="176"/>
      <c r="C151" s="177"/>
      <c r="D151" s="178" t="s">
        <v>75</v>
      </c>
      <c r="E151" s="190" t="s">
        <v>578</v>
      </c>
      <c r="F151" s="190" t="s">
        <v>579</v>
      </c>
      <c r="G151" s="177"/>
      <c r="H151" s="177"/>
      <c r="I151" s="180"/>
      <c r="J151" s="191">
        <f>BK151</f>
        <v>0</v>
      </c>
      <c r="K151" s="177"/>
      <c r="L151" s="182"/>
      <c r="M151" s="183"/>
      <c r="N151" s="184"/>
      <c r="O151" s="184"/>
      <c r="P151" s="185">
        <f>SUM(P152:P157)</f>
        <v>0</v>
      </c>
      <c r="Q151" s="184"/>
      <c r="R151" s="185">
        <f>SUM(R152:R157)</f>
        <v>0</v>
      </c>
      <c r="S151" s="184"/>
      <c r="T151" s="186">
        <f>SUM(T152:T157)</f>
        <v>0</v>
      </c>
      <c r="AR151" s="187" t="s">
        <v>84</v>
      </c>
      <c r="AT151" s="188" t="s">
        <v>75</v>
      </c>
      <c r="AU151" s="188" t="s">
        <v>84</v>
      </c>
      <c r="AY151" s="187" t="s">
        <v>151</v>
      </c>
      <c r="BK151" s="189">
        <f>SUM(BK152:BK157)</f>
        <v>0</v>
      </c>
    </row>
    <row r="152" spans="1:65" s="2" customFormat="1" ht="21.75" customHeight="1">
      <c r="A152" s="34"/>
      <c r="B152" s="35"/>
      <c r="C152" s="192" t="s">
        <v>204</v>
      </c>
      <c r="D152" s="192" t="s">
        <v>152</v>
      </c>
      <c r="E152" s="193" t="s">
        <v>580</v>
      </c>
      <c r="F152" s="194" t="s">
        <v>581</v>
      </c>
      <c r="G152" s="195" t="s">
        <v>582</v>
      </c>
      <c r="H152" s="196">
        <v>300</v>
      </c>
      <c r="I152" s="197"/>
      <c r="J152" s="198">
        <f>ROUND(I152*H152,2)</f>
        <v>0</v>
      </c>
      <c r="K152" s="194" t="s">
        <v>1</v>
      </c>
      <c r="L152" s="39"/>
      <c r="M152" s="199" t="s">
        <v>1</v>
      </c>
      <c r="N152" s="200" t="s">
        <v>43</v>
      </c>
      <c r="O152" s="72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156</v>
      </c>
      <c r="AT152" s="203" t="s">
        <v>152</v>
      </c>
      <c r="AU152" s="203" t="s">
        <v>86</v>
      </c>
      <c r="AY152" s="17" t="s">
        <v>151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156</v>
      </c>
      <c r="BK152" s="204">
        <f>ROUND(I152*H152,2)</f>
        <v>0</v>
      </c>
      <c r="BL152" s="17" t="s">
        <v>156</v>
      </c>
      <c r="BM152" s="203" t="s">
        <v>258</v>
      </c>
    </row>
    <row r="153" spans="1:65" s="2" customFormat="1" ht="29.25">
      <c r="A153" s="34"/>
      <c r="B153" s="35"/>
      <c r="C153" s="36"/>
      <c r="D153" s="207" t="s">
        <v>544</v>
      </c>
      <c r="E153" s="36"/>
      <c r="F153" s="244" t="s">
        <v>583</v>
      </c>
      <c r="G153" s="36"/>
      <c r="H153" s="36"/>
      <c r="I153" s="245"/>
      <c r="J153" s="36"/>
      <c r="K153" s="36"/>
      <c r="L153" s="39"/>
      <c r="M153" s="246"/>
      <c r="N153" s="247"/>
      <c r="O153" s="72"/>
      <c r="P153" s="72"/>
      <c r="Q153" s="72"/>
      <c r="R153" s="72"/>
      <c r="S153" s="72"/>
      <c r="T153" s="73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544</v>
      </c>
      <c r="AU153" s="17" t="s">
        <v>86</v>
      </c>
    </row>
    <row r="154" spans="1:65" s="2" customFormat="1" ht="16.5" customHeight="1">
      <c r="A154" s="34"/>
      <c r="B154" s="35"/>
      <c r="C154" s="192" t="s">
        <v>209</v>
      </c>
      <c r="D154" s="192" t="s">
        <v>152</v>
      </c>
      <c r="E154" s="193" t="s">
        <v>584</v>
      </c>
      <c r="F154" s="194" t="s">
        <v>585</v>
      </c>
      <c r="G154" s="195" t="s">
        <v>582</v>
      </c>
      <c r="H154" s="196">
        <v>150</v>
      </c>
      <c r="I154" s="197"/>
      <c r="J154" s="198">
        <f>ROUND(I154*H154,2)</f>
        <v>0</v>
      </c>
      <c r="K154" s="194" t="s">
        <v>1</v>
      </c>
      <c r="L154" s="39"/>
      <c r="M154" s="199" t="s">
        <v>1</v>
      </c>
      <c r="N154" s="200" t="s">
        <v>43</v>
      </c>
      <c r="O154" s="72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156</v>
      </c>
      <c r="AT154" s="203" t="s">
        <v>152</v>
      </c>
      <c r="AU154" s="203" t="s">
        <v>86</v>
      </c>
      <c r="AY154" s="17" t="s">
        <v>151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156</v>
      </c>
      <c r="BK154" s="204">
        <f>ROUND(I154*H154,2)</f>
        <v>0</v>
      </c>
      <c r="BL154" s="17" t="s">
        <v>156</v>
      </c>
      <c r="BM154" s="203" t="s">
        <v>267</v>
      </c>
    </row>
    <row r="155" spans="1:65" s="2" customFormat="1" ht="97.5">
      <c r="A155" s="34"/>
      <c r="B155" s="35"/>
      <c r="C155" s="36"/>
      <c r="D155" s="207" t="s">
        <v>544</v>
      </c>
      <c r="E155" s="36"/>
      <c r="F155" s="244" t="s">
        <v>586</v>
      </c>
      <c r="G155" s="36"/>
      <c r="H155" s="36"/>
      <c r="I155" s="245"/>
      <c r="J155" s="36"/>
      <c r="K155" s="36"/>
      <c r="L155" s="39"/>
      <c r="M155" s="246"/>
      <c r="N155" s="247"/>
      <c r="O155" s="72"/>
      <c r="P155" s="72"/>
      <c r="Q155" s="72"/>
      <c r="R155" s="72"/>
      <c r="S155" s="72"/>
      <c r="T155" s="73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544</v>
      </c>
      <c r="AU155" s="17" t="s">
        <v>86</v>
      </c>
    </row>
    <row r="156" spans="1:65" s="2" customFormat="1" ht="24.2" customHeight="1">
      <c r="A156" s="34"/>
      <c r="B156" s="35"/>
      <c r="C156" s="192" t="s">
        <v>216</v>
      </c>
      <c r="D156" s="192" t="s">
        <v>152</v>
      </c>
      <c r="E156" s="193" t="s">
        <v>587</v>
      </c>
      <c r="F156" s="194" t="s">
        <v>588</v>
      </c>
      <c r="G156" s="195" t="s">
        <v>562</v>
      </c>
      <c r="H156" s="196">
        <v>2</v>
      </c>
      <c r="I156" s="197"/>
      <c r="J156" s="198">
        <f>ROUND(I156*H156,2)</f>
        <v>0</v>
      </c>
      <c r="K156" s="194" t="s">
        <v>1</v>
      </c>
      <c r="L156" s="39"/>
      <c r="M156" s="199" t="s">
        <v>1</v>
      </c>
      <c r="N156" s="200" t="s">
        <v>43</v>
      </c>
      <c r="O156" s="7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156</v>
      </c>
      <c r="AT156" s="203" t="s">
        <v>152</v>
      </c>
      <c r="AU156" s="203" t="s">
        <v>86</v>
      </c>
      <c r="AY156" s="17" t="s">
        <v>151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156</v>
      </c>
      <c r="BK156" s="204">
        <f>ROUND(I156*H156,2)</f>
        <v>0</v>
      </c>
      <c r="BL156" s="17" t="s">
        <v>156</v>
      </c>
      <c r="BM156" s="203" t="s">
        <v>277</v>
      </c>
    </row>
    <row r="157" spans="1:65" s="2" customFormat="1" ht="87.75">
      <c r="A157" s="34"/>
      <c r="B157" s="35"/>
      <c r="C157" s="36"/>
      <c r="D157" s="207" t="s">
        <v>544</v>
      </c>
      <c r="E157" s="36"/>
      <c r="F157" s="244" t="s">
        <v>589</v>
      </c>
      <c r="G157" s="36"/>
      <c r="H157" s="36"/>
      <c r="I157" s="245"/>
      <c r="J157" s="36"/>
      <c r="K157" s="36"/>
      <c r="L157" s="39"/>
      <c r="M157" s="246"/>
      <c r="N157" s="247"/>
      <c r="O157" s="72"/>
      <c r="P157" s="72"/>
      <c r="Q157" s="72"/>
      <c r="R157" s="72"/>
      <c r="S157" s="72"/>
      <c r="T157" s="73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544</v>
      </c>
      <c r="AU157" s="17" t="s">
        <v>86</v>
      </c>
    </row>
    <row r="158" spans="1:65" s="12" customFormat="1" ht="22.9" customHeight="1">
      <c r="B158" s="176"/>
      <c r="C158" s="177"/>
      <c r="D158" s="178" t="s">
        <v>75</v>
      </c>
      <c r="E158" s="190" t="s">
        <v>590</v>
      </c>
      <c r="F158" s="190" t="s">
        <v>591</v>
      </c>
      <c r="G158" s="177"/>
      <c r="H158" s="177"/>
      <c r="I158" s="180"/>
      <c r="J158" s="191">
        <f>BK158</f>
        <v>0</v>
      </c>
      <c r="K158" s="177"/>
      <c r="L158" s="182"/>
      <c r="M158" s="183"/>
      <c r="N158" s="184"/>
      <c r="O158" s="184"/>
      <c r="P158" s="185">
        <f>SUM(P159:P170)</f>
        <v>0</v>
      </c>
      <c r="Q158" s="184"/>
      <c r="R158" s="185">
        <f>SUM(R159:R170)</f>
        <v>0</v>
      </c>
      <c r="S158" s="184"/>
      <c r="T158" s="186">
        <f>SUM(T159:T170)</f>
        <v>0</v>
      </c>
      <c r="AR158" s="187" t="s">
        <v>84</v>
      </c>
      <c r="AT158" s="188" t="s">
        <v>75</v>
      </c>
      <c r="AU158" s="188" t="s">
        <v>84</v>
      </c>
      <c r="AY158" s="187" t="s">
        <v>151</v>
      </c>
      <c r="BK158" s="189">
        <f>SUM(BK159:BK170)</f>
        <v>0</v>
      </c>
    </row>
    <row r="159" spans="1:65" s="2" customFormat="1" ht="16.5" customHeight="1">
      <c r="A159" s="34"/>
      <c r="B159" s="35"/>
      <c r="C159" s="192" t="s">
        <v>224</v>
      </c>
      <c r="D159" s="192" t="s">
        <v>152</v>
      </c>
      <c r="E159" s="193" t="s">
        <v>592</v>
      </c>
      <c r="F159" s="194" t="s">
        <v>593</v>
      </c>
      <c r="G159" s="195" t="s">
        <v>155</v>
      </c>
      <c r="H159" s="196">
        <v>381.6</v>
      </c>
      <c r="I159" s="197"/>
      <c r="J159" s="198">
        <f>ROUND(I159*H159,2)</f>
        <v>0</v>
      </c>
      <c r="K159" s="194" t="s">
        <v>1</v>
      </c>
      <c r="L159" s="39"/>
      <c r="M159" s="199" t="s">
        <v>1</v>
      </c>
      <c r="N159" s="200" t="s">
        <v>43</v>
      </c>
      <c r="O159" s="72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156</v>
      </c>
      <c r="AT159" s="203" t="s">
        <v>152</v>
      </c>
      <c r="AU159" s="203" t="s">
        <v>86</v>
      </c>
      <c r="AY159" s="17" t="s">
        <v>151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156</v>
      </c>
      <c r="BK159" s="204">
        <f>ROUND(I159*H159,2)</f>
        <v>0</v>
      </c>
      <c r="BL159" s="17" t="s">
        <v>156</v>
      </c>
      <c r="BM159" s="203" t="s">
        <v>288</v>
      </c>
    </row>
    <row r="160" spans="1:65" s="2" customFormat="1" ht="87.75">
      <c r="A160" s="34"/>
      <c r="B160" s="35"/>
      <c r="C160" s="36"/>
      <c r="D160" s="207" t="s">
        <v>544</v>
      </c>
      <c r="E160" s="36"/>
      <c r="F160" s="244" t="s">
        <v>594</v>
      </c>
      <c r="G160" s="36"/>
      <c r="H160" s="36"/>
      <c r="I160" s="245"/>
      <c r="J160" s="36"/>
      <c r="K160" s="36"/>
      <c r="L160" s="39"/>
      <c r="M160" s="246"/>
      <c r="N160" s="247"/>
      <c r="O160" s="72"/>
      <c r="P160" s="72"/>
      <c r="Q160" s="72"/>
      <c r="R160" s="72"/>
      <c r="S160" s="72"/>
      <c r="T160" s="73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544</v>
      </c>
      <c r="AU160" s="17" t="s">
        <v>86</v>
      </c>
    </row>
    <row r="161" spans="1:65" s="2" customFormat="1" ht="37.9" customHeight="1">
      <c r="A161" s="34"/>
      <c r="B161" s="35"/>
      <c r="C161" s="192" t="s">
        <v>230</v>
      </c>
      <c r="D161" s="192" t="s">
        <v>152</v>
      </c>
      <c r="E161" s="193" t="s">
        <v>595</v>
      </c>
      <c r="F161" s="194" t="s">
        <v>596</v>
      </c>
      <c r="G161" s="195" t="s">
        <v>597</v>
      </c>
      <c r="H161" s="196">
        <v>19080</v>
      </c>
      <c r="I161" s="197"/>
      <c r="J161" s="198">
        <f>ROUND(I161*H161,2)</f>
        <v>0</v>
      </c>
      <c r="K161" s="194" t="s">
        <v>1</v>
      </c>
      <c r="L161" s="39"/>
      <c r="M161" s="199" t="s">
        <v>1</v>
      </c>
      <c r="N161" s="200" t="s">
        <v>43</v>
      </c>
      <c r="O161" s="7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156</v>
      </c>
      <c r="AT161" s="203" t="s">
        <v>152</v>
      </c>
      <c r="AU161" s="203" t="s">
        <v>86</v>
      </c>
      <c r="AY161" s="17" t="s">
        <v>151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156</v>
      </c>
      <c r="BK161" s="204">
        <f>ROUND(I161*H161,2)</f>
        <v>0</v>
      </c>
      <c r="BL161" s="17" t="s">
        <v>156</v>
      </c>
      <c r="BM161" s="203" t="s">
        <v>297</v>
      </c>
    </row>
    <row r="162" spans="1:65" s="2" customFormat="1" ht="78">
      <c r="A162" s="34"/>
      <c r="B162" s="35"/>
      <c r="C162" s="36"/>
      <c r="D162" s="207" t="s">
        <v>544</v>
      </c>
      <c r="E162" s="36"/>
      <c r="F162" s="244" t="s">
        <v>598</v>
      </c>
      <c r="G162" s="36"/>
      <c r="H162" s="36"/>
      <c r="I162" s="245"/>
      <c r="J162" s="36"/>
      <c r="K162" s="36"/>
      <c r="L162" s="39"/>
      <c r="M162" s="246"/>
      <c r="N162" s="247"/>
      <c r="O162" s="72"/>
      <c r="P162" s="72"/>
      <c r="Q162" s="72"/>
      <c r="R162" s="72"/>
      <c r="S162" s="72"/>
      <c r="T162" s="73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544</v>
      </c>
      <c r="AU162" s="17" t="s">
        <v>86</v>
      </c>
    </row>
    <row r="163" spans="1:65" s="2" customFormat="1" ht="37.9" customHeight="1">
      <c r="A163" s="34"/>
      <c r="B163" s="35"/>
      <c r="C163" s="192" t="s">
        <v>8</v>
      </c>
      <c r="D163" s="192" t="s">
        <v>152</v>
      </c>
      <c r="E163" s="193" t="s">
        <v>599</v>
      </c>
      <c r="F163" s="194" t="s">
        <v>600</v>
      </c>
      <c r="G163" s="195" t="s">
        <v>162</v>
      </c>
      <c r="H163" s="196">
        <v>106</v>
      </c>
      <c r="I163" s="197"/>
      <c r="J163" s="198">
        <f>ROUND(I163*H163,2)</f>
        <v>0</v>
      </c>
      <c r="K163" s="194" t="s">
        <v>1</v>
      </c>
      <c r="L163" s="39"/>
      <c r="M163" s="199" t="s">
        <v>1</v>
      </c>
      <c r="N163" s="200" t="s">
        <v>43</v>
      </c>
      <c r="O163" s="7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156</v>
      </c>
      <c r="AT163" s="203" t="s">
        <v>152</v>
      </c>
      <c r="AU163" s="203" t="s">
        <v>86</v>
      </c>
      <c r="AY163" s="17" t="s">
        <v>151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156</v>
      </c>
      <c r="BK163" s="204">
        <f>ROUND(I163*H163,2)</f>
        <v>0</v>
      </c>
      <c r="BL163" s="17" t="s">
        <v>156</v>
      </c>
      <c r="BM163" s="203" t="s">
        <v>307</v>
      </c>
    </row>
    <row r="164" spans="1:65" s="2" customFormat="1" ht="117">
      <c r="A164" s="34"/>
      <c r="B164" s="35"/>
      <c r="C164" s="36"/>
      <c r="D164" s="207" t="s">
        <v>544</v>
      </c>
      <c r="E164" s="36"/>
      <c r="F164" s="244" t="s">
        <v>601</v>
      </c>
      <c r="G164" s="36"/>
      <c r="H164" s="36"/>
      <c r="I164" s="245"/>
      <c r="J164" s="36"/>
      <c r="K164" s="36"/>
      <c r="L164" s="39"/>
      <c r="M164" s="246"/>
      <c r="N164" s="247"/>
      <c r="O164" s="72"/>
      <c r="P164" s="72"/>
      <c r="Q164" s="72"/>
      <c r="R164" s="72"/>
      <c r="S164" s="72"/>
      <c r="T164" s="73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544</v>
      </c>
      <c r="AU164" s="17" t="s">
        <v>86</v>
      </c>
    </row>
    <row r="165" spans="1:65" s="2" customFormat="1" ht="44.25" customHeight="1">
      <c r="A165" s="34"/>
      <c r="B165" s="35"/>
      <c r="C165" s="192" t="s">
        <v>239</v>
      </c>
      <c r="D165" s="192" t="s">
        <v>152</v>
      </c>
      <c r="E165" s="193" t="s">
        <v>602</v>
      </c>
      <c r="F165" s="194" t="s">
        <v>603</v>
      </c>
      <c r="G165" s="195" t="s">
        <v>604</v>
      </c>
      <c r="H165" s="196">
        <v>4240</v>
      </c>
      <c r="I165" s="197"/>
      <c r="J165" s="198">
        <f>ROUND(I165*H165,2)</f>
        <v>0</v>
      </c>
      <c r="K165" s="194" t="s">
        <v>1</v>
      </c>
      <c r="L165" s="39"/>
      <c r="M165" s="199" t="s">
        <v>1</v>
      </c>
      <c r="N165" s="200" t="s">
        <v>43</v>
      </c>
      <c r="O165" s="72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156</v>
      </c>
      <c r="AT165" s="203" t="s">
        <v>152</v>
      </c>
      <c r="AU165" s="203" t="s">
        <v>86</v>
      </c>
      <c r="AY165" s="17" t="s">
        <v>151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156</v>
      </c>
      <c r="BK165" s="204">
        <f>ROUND(I165*H165,2)</f>
        <v>0</v>
      </c>
      <c r="BL165" s="17" t="s">
        <v>156</v>
      </c>
      <c r="BM165" s="203" t="s">
        <v>317</v>
      </c>
    </row>
    <row r="166" spans="1:65" s="2" customFormat="1" ht="78">
      <c r="A166" s="34"/>
      <c r="B166" s="35"/>
      <c r="C166" s="36"/>
      <c r="D166" s="207" t="s">
        <v>544</v>
      </c>
      <c r="E166" s="36"/>
      <c r="F166" s="244" t="s">
        <v>605</v>
      </c>
      <c r="G166" s="36"/>
      <c r="H166" s="36"/>
      <c r="I166" s="245"/>
      <c r="J166" s="36"/>
      <c r="K166" s="36"/>
      <c r="L166" s="39"/>
      <c r="M166" s="246"/>
      <c r="N166" s="247"/>
      <c r="O166" s="72"/>
      <c r="P166" s="72"/>
      <c r="Q166" s="72"/>
      <c r="R166" s="72"/>
      <c r="S166" s="72"/>
      <c r="T166" s="73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544</v>
      </c>
      <c r="AU166" s="17" t="s">
        <v>86</v>
      </c>
    </row>
    <row r="167" spans="1:65" s="2" customFormat="1" ht="16.5" customHeight="1">
      <c r="A167" s="34"/>
      <c r="B167" s="35"/>
      <c r="C167" s="192" t="s">
        <v>243</v>
      </c>
      <c r="D167" s="192" t="s">
        <v>152</v>
      </c>
      <c r="E167" s="193" t="s">
        <v>606</v>
      </c>
      <c r="F167" s="194" t="s">
        <v>607</v>
      </c>
      <c r="G167" s="195" t="s">
        <v>338</v>
      </c>
      <c r="H167" s="196">
        <v>2</v>
      </c>
      <c r="I167" s="197"/>
      <c r="J167" s="198">
        <f>ROUND(I167*H167,2)</f>
        <v>0</v>
      </c>
      <c r="K167" s="194" t="s">
        <v>1</v>
      </c>
      <c r="L167" s="39"/>
      <c r="M167" s="199" t="s">
        <v>1</v>
      </c>
      <c r="N167" s="200" t="s">
        <v>43</v>
      </c>
      <c r="O167" s="72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156</v>
      </c>
      <c r="AT167" s="203" t="s">
        <v>152</v>
      </c>
      <c r="AU167" s="203" t="s">
        <v>86</v>
      </c>
      <c r="AY167" s="17" t="s">
        <v>151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156</v>
      </c>
      <c r="BK167" s="204">
        <f>ROUND(I167*H167,2)</f>
        <v>0</v>
      </c>
      <c r="BL167" s="17" t="s">
        <v>156</v>
      </c>
      <c r="BM167" s="203" t="s">
        <v>325</v>
      </c>
    </row>
    <row r="168" spans="1:65" s="2" customFormat="1" ht="87.75">
      <c r="A168" s="34"/>
      <c r="B168" s="35"/>
      <c r="C168" s="36"/>
      <c r="D168" s="207" t="s">
        <v>544</v>
      </c>
      <c r="E168" s="36"/>
      <c r="F168" s="244" t="s">
        <v>608</v>
      </c>
      <c r="G168" s="36"/>
      <c r="H168" s="36"/>
      <c r="I168" s="245"/>
      <c r="J168" s="36"/>
      <c r="K168" s="36"/>
      <c r="L168" s="39"/>
      <c r="M168" s="246"/>
      <c r="N168" s="247"/>
      <c r="O168" s="72"/>
      <c r="P168" s="72"/>
      <c r="Q168" s="72"/>
      <c r="R168" s="72"/>
      <c r="S168" s="72"/>
      <c r="T168" s="73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544</v>
      </c>
      <c r="AU168" s="17" t="s">
        <v>86</v>
      </c>
    </row>
    <row r="169" spans="1:65" s="2" customFormat="1" ht="24.2" customHeight="1">
      <c r="A169" s="34"/>
      <c r="B169" s="35"/>
      <c r="C169" s="192" t="s">
        <v>248</v>
      </c>
      <c r="D169" s="192" t="s">
        <v>152</v>
      </c>
      <c r="E169" s="193" t="s">
        <v>609</v>
      </c>
      <c r="F169" s="194" t="s">
        <v>610</v>
      </c>
      <c r="G169" s="195" t="s">
        <v>611</v>
      </c>
      <c r="H169" s="196">
        <v>4050</v>
      </c>
      <c r="I169" s="197"/>
      <c r="J169" s="198">
        <f>ROUND(I169*H169,2)</f>
        <v>0</v>
      </c>
      <c r="K169" s="194" t="s">
        <v>1</v>
      </c>
      <c r="L169" s="39"/>
      <c r="M169" s="199" t="s">
        <v>1</v>
      </c>
      <c r="N169" s="200" t="s">
        <v>43</v>
      </c>
      <c r="O169" s="72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3" t="s">
        <v>156</v>
      </c>
      <c r="AT169" s="203" t="s">
        <v>152</v>
      </c>
      <c r="AU169" s="203" t="s">
        <v>86</v>
      </c>
      <c r="AY169" s="17" t="s">
        <v>151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7" t="s">
        <v>156</v>
      </c>
      <c r="BK169" s="204">
        <f>ROUND(I169*H169,2)</f>
        <v>0</v>
      </c>
      <c r="BL169" s="17" t="s">
        <v>156</v>
      </c>
      <c r="BM169" s="203" t="s">
        <v>335</v>
      </c>
    </row>
    <row r="170" spans="1:65" s="2" customFormat="1" ht="39">
      <c r="A170" s="34"/>
      <c r="B170" s="35"/>
      <c r="C170" s="36"/>
      <c r="D170" s="207" t="s">
        <v>544</v>
      </c>
      <c r="E170" s="36"/>
      <c r="F170" s="244" t="s">
        <v>612</v>
      </c>
      <c r="G170" s="36"/>
      <c r="H170" s="36"/>
      <c r="I170" s="245"/>
      <c r="J170" s="36"/>
      <c r="K170" s="36"/>
      <c r="L170" s="39"/>
      <c r="M170" s="246"/>
      <c r="N170" s="247"/>
      <c r="O170" s="72"/>
      <c r="P170" s="72"/>
      <c r="Q170" s="72"/>
      <c r="R170" s="72"/>
      <c r="S170" s="72"/>
      <c r="T170" s="73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544</v>
      </c>
      <c r="AU170" s="17" t="s">
        <v>86</v>
      </c>
    </row>
    <row r="171" spans="1:65" s="12" customFormat="1" ht="22.9" customHeight="1">
      <c r="B171" s="176"/>
      <c r="C171" s="177"/>
      <c r="D171" s="178" t="s">
        <v>75</v>
      </c>
      <c r="E171" s="190" t="s">
        <v>248</v>
      </c>
      <c r="F171" s="190" t="s">
        <v>613</v>
      </c>
      <c r="G171" s="177"/>
      <c r="H171" s="177"/>
      <c r="I171" s="180"/>
      <c r="J171" s="191">
        <f>BK171</f>
        <v>0</v>
      </c>
      <c r="K171" s="177"/>
      <c r="L171" s="182"/>
      <c r="M171" s="183"/>
      <c r="N171" s="184"/>
      <c r="O171" s="184"/>
      <c r="P171" s="185">
        <f>SUM(P172:P173)</f>
        <v>0</v>
      </c>
      <c r="Q171" s="184"/>
      <c r="R171" s="185">
        <f>SUM(R172:R173)</f>
        <v>0</v>
      </c>
      <c r="S171" s="184"/>
      <c r="T171" s="186">
        <f>SUM(T172:T173)</f>
        <v>0</v>
      </c>
      <c r="AR171" s="187" t="s">
        <v>84</v>
      </c>
      <c r="AT171" s="188" t="s">
        <v>75</v>
      </c>
      <c r="AU171" s="188" t="s">
        <v>84</v>
      </c>
      <c r="AY171" s="187" t="s">
        <v>151</v>
      </c>
      <c r="BK171" s="189">
        <f>SUM(BK172:BK173)</f>
        <v>0</v>
      </c>
    </row>
    <row r="172" spans="1:65" s="2" customFormat="1" ht="37.9" customHeight="1">
      <c r="A172" s="34"/>
      <c r="B172" s="35"/>
      <c r="C172" s="192" t="s">
        <v>253</v>
      </c>
      <c r="D172" s="192" t="s">
        <v>152</v>
      </c>
      <c r="E172" s="193" t="s">
        <v>614</v>
      </c>
      <c r="F172" s="194" t="s">
        <v>615</v>
      </c>
      <c r="G172" s="195" t="s">
        <v>155</v>
      </c>
      <c r="H172" s="196">
        <v>201.6</v>
      </c>
      <c r="I172" s="197"/>
      <c r="J172" s="198">
        <f>ROUND(I172*H172,2)</f>
        <v>0</v>
      </c>
      <c r="K172" s="194" t="s">
        <v>1</v>
      </c>
      <c r="L172" s="39"/>
      <c r="M172" s="199" t="s">
        <v>1</v>
      </c>
      <c r="N172" s="200" t="s">
        <v>43</v>
      </c>
      <c r="O172" s="7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156</v>
      </c>
      <c r="AT172" s="203" t="s">
        <v>152</v>
      </c>
      <c r="AU172" s="203" t="s">
        <v>86</v>
      </c>
      <c r="AY172" s="17" t="s">
        <v>151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7" t="s">
        <v>156</v>
      </c>
      <c r="BK172" s="204">
        <f>ROUND(I172*H172,2)</f>
        <v>0</v>
      </c>
      <c r="BL172" s="17" t="s">
        <v>156</v>
      </c>
      <c r="BM172" s="203" t="s">
        <v>344</v>
      </c>
    </row>
    <row r="173" spans="1:65" s="2" customFormat="1" ht="58.5">
      <c r="A173" s="34"/>
      <c r="B173" s="35"/>
      <c r="C173" s="36"/>
      <c r="D173" s="207" t="s">
        <v>544</v>
      </c>
      <c r="E173" s="36"/>
      <c r="F173" s="244" t="s">
        <v>616</v>
      </c>
      <c r="G173" s="36"/>
      <c r="H173" s="36"/>
      <c r="I173" s="245"/>
      <c r="J173" s="36"/>
      <c r="K173" s="36"/>
      <c r="L173" s="39"/>
      <c r="M173" s="246"/>
      <c r="N173" s="247"/>
      <c r="O173" s="72"/>
      <c r="P173" s="72"/>
      <c r="Q173" s="72"/>
      <c r="R173" s="72"/>
      <c r="S173" s="72"/>
      <c r="T173" s="73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544</v>
      </c>
      <c r="AU173" s="17" t="s">
        <v>86</v>
      </c>
    </row>
    <row r="174" spans="1:65" s="12" customFormat="1" ht="22.9" customHeight="1">
      <c r="B174" s="176"/>
      <c r="C174" s="177"/>
      <c r="D174" s="178" t="s">
        <v>75</v>
      </c>
      <c r="E174" s="190" t="s">
        <v>617</v>
      </c>
      <c r="F174" s="190" t="s">
        <v>618</v>
      </c>
      <c r="G174" s="177"/>
      <c r="H174" s="177"/>
      <c r="I174" s="180"/>
      <c r="J174" s="191">
        <f>BK174</f>
        <v>0</v>
      </c>
      <c r="K174" s="177"/>
      <c r="L174" s="182"/>
      <c r="M174" s="183"/>
      <c r="N174" s="184"/>
      <c r="O174" s="184"/>
      <c r="P174" s="185">
        <f>SUM(P175:P186)</f>
        <v>0</v>
      </c>
      <c r="Q174" s="184"/>
      <c r="R174" s="185">
        <f>SUM(R175:R186)</f>
        <v>0</v>
      </c>
      <c r="S174" s="184"/>
      <c r="T174" s="186">
        <f>SUM(T175:T186)</f>
        <v>0</v>
      </c>
      <c r="AR174" s="187" t="s">
        <v>84</v>
      </c>
      <c r="AT174" s="188" t="s">
        <v>75</v>
      </c>
      <c r="AU174" s="188" t="s">
        <v>84</v>
      </c>
      <c r="AY174" s="187" t="s">
        <v>151</v>
      </c>
      <c r="BK174" s="189">
        <f>SUM(BK175:BK186)</f>
        <v>0</v>
      </c>
    </row>
    <row r="175" spans="1:65" s="2" customFormat="1" ht="37.9" customHeight="1">
      <c r="A175" s="34"/>
      <c r="B175" s="35"/>
      <c r="C175" s="192" t="s">
        <v>258</v>
      </c>
      <c r="D175" s="192" t="s">
        <v>152</v>
      </c>
      <c r="E175" s="193" t="s">
        <v>619</v>
      </c>
      <c r="F175" s="194" t="s">
        <v>620</v>
      </c>
      <c r="G175" s="195" t="s">
        <v>621</v>
      </c>
      <c r="H175" s="196">
        <v>195.57</v>
      </c>
      <c r="I175" s="197"/>
      <c r="J175" s="198">
        <f>ROUND(I175*H175,2)</f>
        <v>0</v>
      </c>
      <c r="K175" s="194" t="s">
        <v>1</v>
      </c>
      <c r="L175" s="39"/>
      <c r="M175" s="199" t="s">
        <v>1</v>
      </c>
      <c r="N175" s="200" t="s">
        <v>43</v>
      </c>
      <c r="O175" s="72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156</v>
      </c>
      <c r="AT175" s="203" t="s">
        <v>152</v>
      </c>
      <c r="AU175" s="203" t="s">
        <v>86</v>
      </c>
      <c r="AY175" s="17" t="s">
        <v>151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156</v>
      </c>
      <c r="BK175" s="204">
        <f>ROUND(I175*H175,2)</f>
        <v>0</v>
      </c>
      <c r="BL175" s="17" t="s">
        <v>156</v>
      </c>
      <c r="BM175" s="203" t="s">
        <v>352</v>
      </c>
    </row>
    <row r="176" spans="1:65" s="2" customFormat="1" ht="97.5">
      <c r="A176" s="34"/>
      <c r="B176" s="35"/>
      <c r="C176" s="36"/>
      <c r="D176" s="207" t="s">
        <v>544</v>
      </c>
      <c r="E176" s="36"/>
      <c r="F176" s="244" t="s">
        <v>622</v>
      </c>
      <c r="G176" s="36"/>
      <c r="H176" s="36"/>
      <c r="I176" s="245"/>
      <c r="J176" s="36"/>
      <c r="K176" s="36"/>
      <c r="L176" s="39"/>
      <c r="M176" s="246"/>
      <c r="N176" s="247"/>
      <c r="O176" s="72"/>
      <c r="P176" s="72"/>
      <c r="Q176" s="72"/>
      <c r="R176" s="72"/>
      <c r="S176" s="72"/>
      <c r="T176" s="73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544</v>
      </c>
      <c r="AU176" s="17" t="s">
        <v>86</v>
      </c>
    </row>
    <row r="177" spans="1:65" s="2" customFormat="1" ht="78" customHeight="1">
      <c r="A177" s="34"/>
      <c r="B177" s="35"/>
      <c r="C177" s="192" t="s">
        <v>7</v>
      </c>
      <c r="D177" s="192" t="s">
        <v>152</v>
      </c>
      <c r="E177" s="193" t="s">
        <v>623</v>
      </c>
      <c r="F177" s="194" t="s">
        <v>624</v>
      </c>
      <c r="G177" s="195" t="s">
        <v>621</v>
      </c>
      <c r="H177" s="196">
        <v>586.71</v>
      </c>
      <c r="I177" s="197"/>
      <c r="J177" s="198">
        <f>ROUND(I177*H177,2)</f>
        <v>0</v>
      </c>
      <c r="K177" s="194" t="s">
        <v>1</v>
      </c>
      <c r="L177" s="39"/>
      <c r="M177" s="199" t="s">
        <v>1</v>
      </c>
      <c r="N177" s="200" t="s">
        <v>43</v>
      </c>
      <c r="O177" s="7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156</v>
      </c>
      <c r="AT177" s="203" t="s">
        <v>152</v>
      </c>
      <c r="AU177" s="203" t="s">
        <v>86</v>
      </c>
      <c r="AY177" s="17" t="s">
        <v>151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156</v>
      </c>
      <c r="BK177" s="204">
        <f>ROUND(I177*H177,2)</f>
        <v>0</v>
      </c>
      <c r="BL177" s="17" t="s">
        <v>156</v>
      </c>
      <c r="BM177" s="203" t="s">
        <v>362</v>
      </c>
    </row>
    <row r="178" spans="1:65" s="2" customFormat="1" ht="97.5">
      <c r="A178" s="34"/>
      <c r="B178" s="35"/>
      <c r="C178" s="36"/>
      <c r="D178" s="207" t="s">
        <v>544</v>
      </c>
      <c r="E178" s="36"/>
      <c r="F178" s="244" t="s">
        <v>622</v>
      </c>
      <c r="G178" s="36"/>
      <c r="H178" s="36"/>
      <c r="I178" s="245"/>
      <c r="J178" s="36"/>
      <c r="K178" s="36"/>
      <c r="L178" s="39"/>
      <c r="M178" s="246"/>
      <c r="N178" s="247"/>
      <c r="O178" s="72"/>
      <c r="P178" s="72"/>
      <c r="Q178" s="72"/>
      <c r="R178" s="72"/>
      <c r="S178" s="72"/>
      <c r="T178" s="73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544</v>
      </c>
      <c r="AU178" s="17" t="s">
        <v>86</v>
      </c>
    </row>
    <row r="179" spans="1:65" s="2" customFormat="1" ht="37.9" customHeight="1">
      <c r="A179" s="34"/>
      <c r="B179" s="35"/>
      <c r="C179" s="192" t="s">
        <v>267</v>
      </c>
      <c r="D179" s="192" t="s">
        <v>152</v>
      </c>
      <c r="E179" s="193" t="s">
        <v>625</v>
      </c>
      <c r="F179" s="194" t="s">
        <v>626</v>
      </c>
      <c r="G179" s="195" t="s">
        <v>621</v>
      </c>
      <c r="H179" s="196">
        <v>48.582999999999998</v>
      </c>
      <c r="I179" s="197"/>
      <c r="J179" s="198">
        <f>ROUND(I179*H179,2)</f>
        <v>0</v>
      </c>
      <c r="K179" s="194" t="s">
        <v>1</v>
      </c>
      <c r="L179" s="39"/>
      <c r="M179" s="199" t="s">
        <v>1</v>
      </c>
      <c r="N179" s="200" t="s">
        <v>43</v>
      </c>
      <c r="O179" s="72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156</v>
      </c>
      <c r="AT179" s="203" t="s">
        <v>152</v>
      </c>
      <c r="AU179" s="203" t="s">
        <v>86</v>
      </c>
      <c r="AY179" s="17" t="s">
        <v>151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156</v>
      </c>
      <c r="BK179" s="204">
        <f>ROUND(I179*H179,2)</f>
        <v>0</v>
      </c>
      <c r="BL179" s="17" t="s">
        <v>156</v>
      </c>
      <c r="BM179" s="203" t="s">
        <v>372</v>
      </c>
    </row>
    <row r="180" spans="1:65" s="2" customFormat="1" ht="97.5">
      <c r="A180" s="34"/>
      <c r="B180" s="35"/>
      <c r="C180" s="36"/>
      <c r="D180" s="207" t="s">
        <v>544</v>
      </c>
      <c r="E180" s="36"/>
      <c r="F180" s="244" t="s">
        <v>622</v>
      </c>
      <c r="G180" s="36"/>
      <c r="H180" s="36"/>
      <c r="I180" s="245"/>
      <c r="J180" s="36"/>
      <c r="K180" s="36"/>
      <c r="L180" s="39"/>
      <c r="M180" s="246"/>
      <c r="N180" s="247"/>
      <c r="O180" s="72"/>
      <c r="P180" s="72"/>
      <c r="Q180" s="72"/>
      <c r="R180" s="72"/>
      <c r="S180" s="72"/>
      <c r="T180" s="73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544</v>
      </c>
      <c r="AU180" s="17" t="s">
        <v>86</v>
      </c>
    </row>
    <row r="181" spans="1:65" s="2" customFormat="1" ht="37.9" customHeight="1">
      <c r="A181" s="34"/>
      <c r="B181" s="35"/>
      <c r="C181" s="192" t="s">
        <v>272</v>
      </c>
      <c r="D181" s="192" t="s">
        <v>152</v>
      </c>
      <c r="E181" s="193" t="s">
        <v>627</v>
      </c>
      <c r="F181" s="194" t="s">
        <v>628</v>
      </c>
      <c r="G181" s="195" t="s">
        <v>621</v>
      </c>
      <c r="H181" s="196">
        <v>5.6000000000000001E-2</v>
      </c>
      <c r="I181" s="197"/>
      <c r="J181" s="198">
        <f>ROUND(I181*H181,2)</f>
        <v>0</v>
      </c>
      <c r="K181" s="194" t="s">
        <v>1</v>
      </c>
      <c r="L181" s="39"/>
      <c r="M181" s="199" t="s">
        <v>1</v>
      </c>
      <c r="N181" s="200" t="s">
        <v>43</v>
      </c>
      <c r="O181" s="72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156</v>
      </c>
      <c r="AT181" s="203" t="s">
        <v>152</v>
      </c>
      <c r="AU181" s="203" t="s">
        <v>86</v>
      </c>
      <c r="AY181" s="17" t="s">
        <v>151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156</v>
      </c>
      <c r="BK181" s="204">
        <f>ROUND(I181*H181,2)</f>
        <v>0</v>
      </c>
      <c r="BL181" s="17" t="s">
        <v>156</v>
      </c>
      <c r="BM181" s="203" t="s">
        <v>382</v>
      </c>
    </row>
    <row r="182" spans="1:65" s="2" customFormat="1" ht="97.5">
      <c r="A182" s="34"/>
      <c r="B182" s="35"/>
      <c r="C182" s="36"/>
      <c r="D182" s="207" t="s">
        <v>544</v>
      </c>
      <c r="E182" s="36"/>
      <c r="F182" s="244" t="s">
        <v>622</v>
      </c>
      <c r="G182" s="36"/>
      <c r="H182" s="36"/>
      <c r="I182" s="245"/>
      <c r="J182" s="36"/>
      <c r="K182" s="36"/>
      <c r="L182" s="39"/>
      <c r="M182" s="246"/>
      <c r="N182" s="247"/>
      <c r="O182" s="72"/>
      <c r="P182" s="72"/>
      <c r="Q182" s="72"/>
      <c r="R182" s="72"/>
      <c r="S182" s="72"/>
      <c r="T182" s="73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544</v>
      </c>
      <c r="AU182" s="17" t="s">
        <v>86</v>
      </c>
    </row>
    <row r="183" spans="1:65" s="2" customFormat="1" ht="37.9" customHeight="1">
      <c r="A183" s="34"/>
      <c r="B183" s="35"/>
      <c r="C183" s="192" t="s">
        <v>277</v>
      </c>
      <c r="D183" s="192" t="s">
        <v>152</v>
      </c>
      <c r="E183" s="193" t="s">
        <v>629</v>
      </c>
      <c r="F183" s="194" t="s">
        <v>630</v>
      </c>
      <c r="G183" s="195" t="s">
        <v>621</v>
      </c>
      <c r="H183" s="196">
        <v>2.8000000000000001E-2</v>
      </c>
      <c r="I183" s="197"/>
      <c r="J183" s="198">
        <f>ROUND(I183*H183,2)</f>
        <v>0</v>
      </c>
      <c r="K183" s="194" t="s">
        <v>1</v>
      </c>
      <c r="L183" s="39"/>
      <c r="M183" s="199" t="s">
        <v>1</v>
      </c>
      <c r="N183" s="200" t="s">
        <v>43</v>
      </c>
      <c r="O183" s="7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156</v>
      </c>
      <c r="AT183" s="203" t="s">
        <v>152</v>
      </c>
      <c r="AU183" s="203" t="s">
        <v>86</v>
      </c>
      <c r="AY183" s="17" t="s">
        <v>151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156</v>
      </c>
      <c r="BK183" s="204">
        <f>ROUND(I183*H183,2)</f>
        <v>0</v>
      </c>
      <c r="BL183" s="17" t="s">
        <v>156</v>
      </c>
      <c r="BM183" s="203" t="s">
        <v>391</v>
      </c>
    </row>
    <row r="184" spans="1:65" s="2" customFormat="1" ht="97.5">
      <c r="A184" s="34"/>
      <c r="B184" s="35"/>
      <c r="C184" s="36"/>
      <c r="D184" s="207" t="s">
        <v>544</v>
      </c>
      <c r="E184" s="36"/>
      <c r="F184" s="244" t="s">
        <v>622</v>
      </c>
      <c r="G184" s="36"/>
      <c r="H184" s="36"/>
      <c r="I184" s="245"/>
      <c r="J184" s="36"/>
      <c r="K184" s="36"/>
      <c r="L184" s="39"/>
      <c r="M184" s="246"/>
      <c r="N184" s="247"/>
      <c r="O184" s="72"/>
      <c r="P184" s="72"/>
      <c r="Q184" s="72"/>
      <c r="R184" s="72"/>
      <c r="S184" s="72"/>
      <c r="T184" s="73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544</v>
      </c>
      <c r="AU184" s="17" t="s">
        <v>86</v>
      </c>
    </row>
    <row r="185" spans="1:65" s="2" customFormat="1" ht="37.9" customHeight="1">
      <c r="A185" s="34"/>
      <c r="B185" s="35"/>
      <c r="C185" s="192" t="s">
        <v>281</v>
      </c>
      <c r="D185" s="192" t="s">
        <v>152</v>
      </c>
      <c r="E185" s="193" t="s">
        <v>631</v>
      </c>
      <c r="F185" s="194" t="s">
        <v>632</v>
      </c>
      <c r="G185" s="195" t="s">
        <v>621</v>
      </c>
      <c r="H185" s="196">
        <v>81</v>
      </c>
      <c r="I185" s="197"/>
      <c r="J185" s="198">
        <f>ROUND(I185*H185,2)</f>
        <v>0</v>
      </c>
      <c r="K185" s="194" t="s">
        <v>1</v>
      </c>
      <c r="L185" s="39"/>
      <c r="M185" s="199" t="s">
        <v>1</v>
      </c>
      <c r="N185" s="200" t="s">
        <v>43</v>
      </c>
      <c r="O185" s="72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156</v>
      </c>
      <c r="AT185" s="203" t="s">
        <v>152</v>
      </c>
      <c r="AU185" s="203" t="s">
        <v>86</v>
      </c>
      <c r="AY185" s="17" t="s">
        <v>151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156</v>
      </c>
      <c r="BK185" s="204">
        <f>ROUND(I185*H185,2)</f>
        <v>0</v>
      </c>
      <c r="BL185" s="17" t="s">
        <v>156</v>
      </c>
      <c r="BM185" s="203" t="s">
        <v>402</v>
      </c>
    </row>
    <row r="186" spans="1:65" s="2" customFormat="1" ht="97.5">
      <c r="A186" s="34"/>
      <c r="B186" s="35"/>
      <c r="C186" s="36"/>
      <c r="D186" s="207" t="s">
        <v>544</v>
      </c>
      <c r="E186" s="36"/>
      <c r="F186" s="244" t="s">
        <v>622</v>
      </c>
      <c r="G186" s="36"/>
      <c r="H186" s="36"/>
      <c r="I186" s="245"/>
      <c r="J186" s="36"/>
      <c r="K186" s="36"/>
      <c r="L186" s="39"/>
      <c r="M186" s="248"/>
      <c r="N186" s="249"/>
      <c r="O186" s="241"/>
      <c r="P186" s="241"/>
      <c r="Q186" s="241"/>
      <c r="R186" s="241"/>
      <c r="S186" s="241"/>
      <c r="T186" s="250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544</v>
      </c>
      <c r="AU186" s="17" t="s">
        <v>86</v>
      </c>
    </row>
    <row r="187" spans="1:65" s="2" customFormat="1" ht="6.95" customHeight="1">
      <c r="A187" s="34"/>
      <c r="B187" s="55"/>
      <c r="C187" s="56"/>
      <c r="D187" s="56"/>
      <c r="E187" s="56"/>
      <c r="F187" s="56"/>
      <c r="G187" s="56"/>
      <c r="H187" s="56"/>
      <c r="I187" s="56"/>
      <c r="J187" s="56"/>
      <c r="K187" s="56"/>
      <c r="L187" s="39"/>
      <c r="M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</row>
  </sheetData>
  <sheetProtection algorithmName="SHA-512" hashValue="7ffBCYwnGRqs4w6sLNSFxUFo2ZbI/ypzDr40qcAeiHlaLafRmcu3Sy7/f3eXm68Qxc7Rehkyi8aAdfHnWqjMQw==" saltValue="gX6ow5wCBQPHhqBJYyHgZXVXXxt50iu/y5NvomiI2hvrwGU2+3pmnxgcEL4XP/97UvwrnMLm5JEGTYF4pmdMrQ==" spinCount="100000" sheet="1" objects="1" scenarios="1" formatColumns="0" formatRows="0" autoFilter="0"/>
  <autoFilter ref="C125:K186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33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11" t="str">
        <f>'Rekapitulace stavby'!K6</f>
        <v>Stání SDV OTV Studénka</v>
      </c>
      <c r="F7" s="312"/>
      <c r="G7" s="312"/>
      <c r="H7" s="312"/>
      <c r="L7" s="20"/>
    </row>
    <row r="8" spans="1:46" s="2" customFormat="1" ht="12" customHeight="1">
      <c r="A8" s="34"/>
      <c r="B8" s="39"/>
      <c r="C8" s="34"/>
      <c r="D8" s="120" t="s">
        <v>117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633</v>
      </c>
      <c r="F9" s="314"/>
      <c r="G9" s="314"/>
      <c r="H9" s="31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0" t="s">
        <v>18</v>
      </c>
      <c r="E11" s="34"/>
      <c r="F11" s="111" t="s">
        <v>1</v>
      </c>
      <c r="G11" s="34"/>
      <c r="H11" s="34"/>
      <c r="I11" s="120" t="s">
        <v>19</v>
      </c>
      <c r="J11" s="111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20</v>
      </c>
      <c r="E12" s="34"/>
      <c r="F12" s="111" t="s">
        <v>21</v>
      </c>
      <c r="G12" s="34"/>
      <c r="H12" s="34"/>
      <c r="I12" s="120" t="s">
        <v>22</v>
      </c>
      <c r="J12" s="121">
        <f>'Rekapitulace stavby'!AN8</f>
        <v>0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23</v>
      </c>
      <c r="E14" s="34"/>
      <c r="F14" s="34"/>
      <c r="G14" s="34"/>
      <c r="H14" s="34"/>
      <c r="I14" s="120" t="s">
        <v>24</v>
      </c>
      <c r="J14" s="111" t="s">
        <v>25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26</v>
      </c>
      <c r="F15" s="34"/>
      <c r="G15" s="34"/>
      <c r="H15" s="34"/>
      <c r="I15" s="120" t="s">
        <v>27</v>
      </c>
      <c r="J15" s="111" t="s">
        <v>28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29</v>
      </c>
      <c r="E17" s="34"/>
      <c r="F17" s="34"/>
      <c r="G17" s="34"/>
      <c r="H17" s="34"/>
      <c r="I17" s="120" t="s">
        <v>24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20" t="s">
        <v>27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31</v>
      </c>
      <c r="E20" s="34"/>
      <c r="F20" s="34"/>
      <c r="G20" s="34"/>
      <c r="H20" s="34"/>
      <c r="I20" s="120" t="s">
        <v>24</v>
      </c>
      <c r="J20" s="111" t="str">
        <f>IF('Rekapitulace stavby'!AN16="","",'Rekapitulace stavby'!AN16)</f>
        <v/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tr">
        <f>IF('Rekapitulace stavby'!E17="","",'Rekapitulace stavby'!E17)</f>
        <v xml:space="preserve"> </v>
      </c>
      <c r="F21" s="34"/>
      <c r="G21" s="34"/>
      <c r="H21" s="34"/>
      <c r="I21" s="120" t="s">
        <v>27</v>
      </c>
      <c r="J21" s="111" t="str">
        <f>IF('Rekapitulace stavby'!AN17="","",'Rekapitulace stavby'!AN17)</f>
        <v/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34</v>
      </c>
      <c r="E23" s="34"/>
      <c r="F23" s="34"/>
      <c r="G23" s="34"/>
      <c r="H23" s="34"/>
      <c r="I23" s="120" t="s">
        <v>24</v>
      </c>
      <c r="J23" s="111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1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17" t="s">
        <v>1</v>
      </c>
      <c r="F27" s="317"/>
      <c r="G27" s="317"/>
      <c r="H27" s="317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ROUND(J124,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40</v>
      </c>
      <c r="E33" s="120" t="s">
        <v>41</v>
      </c>
      <c r="F33" s="130">
        <f>ROUND((SUM(BE124:BE181)),  2)</f>
        <v>0</v>
      </c>
      <c r="G33" s="34"/>
      <c r="H33" s="34"/>
      <c r="I33" s="131">
        <v>0.21</v>
      </c>
      <c r="J33" s="130">
        <f>ROUND(((SUM(BE124:BE181))*I33),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20" t="s">
        <v>42</v>
      </c>
      <c r="F34" s="130">
        <f>ROUND((SUM(BF124:BF181)),  2)</f>
        <v>0</v>
      </c>
      <c r="G34" s="34"/>
      <c r="H34" s="34"/>
      <c r="I34" s="131">
        <v>0.15</v>
      </c>
      <c r="J34" s="130">
        <f>ROUND(((SUM(BF124:BF181))*I34),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40</v>
      </c>
      <c r="E35" s="120" t="s">
        <v>43</v>
      </c>
      <c r="F35" s="130">
        <f>ROUND((SUM(BG124:BG181)),  2)</f>
        <v>0</v>
      </c>
      <c r="G35" s="34"/>
      <c r="H35" s="34"/>
      <c r="I35" s="131">
        <v>0.21</v>
      </c>
      <c r="J35" s="130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44</v>
      </c>
      <c r="F36" s="130">
        <f>ROUND((SUM(BH124:BH181)),  2)</f>
        <v>0</v>
      </c>
      <c r="G36" s="34"/>
      <c r="H36" s="34"/>
      <c r="I36" s="131">
        <v>0.15</v>
      </c>
      <c r="J36" s="130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ROUND((SUM(BI124:BI181)),  2)</f>
        <v>0</v>
      </c>
      <c r="G37" s="34"/>
      <c r="H37" s="34"/>
      <c r="I37" s="131">
        <v>0</v>
      </c>
      <c r="J37" s="130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Stání SDV OTV Studénka</v>
      </c>
      <c r="F85" s="319"/>
      <c r="G85" s="319"/>
      <c r="H85" s="319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117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SO 03 - Dešťová kanalizace</v>
      </c>
      <c r="F87" s="320"/>
      <c r="G87" s="320"/>
      <c r="H87" s="320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Movavskoslezský kraj</v>
      </c>
      <c r="G89" s="36"/>
      <c r="H89" s="36"/>
      <c r="I89" s="29" t="s">
        <v>22</v>
      </c>
      <c r="J89" s="67">
        <f>IF(J12="","",J12)</f>
        <v>0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120</v>
      </c>
      <c r="D94" s="151"/>
      <c r="E94" s="151"/>
      <c r="F94" s="151"/>
      <c r="G94" s="151"/>
      <c r="H94" s="151"/>
      <c r="I94" s="151"/>
      <c r="J94" s="152" t="s">
        <v>121</v>
      </c>
      <c r="K94" s="151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122</v>
      </c>
      <c r="D96" s="36"/>
      <c r="E96" s="36"/>
      <c r="F96" s="36"/>
      <c r="G96" s="36"/>
      <c r="H96" s="36"/>
      <c r="I96" s="36"/>
      <c r="J96" s="85">
        <f>J124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54"/>
      <c r="C97" s="155"/>
      <c r="D97" s="156" t="s">
        <v>124</v>
      </c>
      <c r="E97" s="157"/>
      <c r="F97" s="157"/>
      <c r="G97" s="157"/>
      <c r="H97" s="157"/>
      <c r="I97" s="157"/>
      <c r="J97" s="158">
        <f>J125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125</v>
      </c>
      <c r="E98" s="162"/>
      <c r="F98" s="162"/>
      <c r="G98" s="162"/>
      <c r="H98" s="162"/>
      <c r="I98" s="162"/>
      <c r="J98" s="163">
        <f>J126</f>
        <v>0</v>
      </c>
      <c r="K98" s="105"/>
      <c r="L98" s="164"/>
    </row>
    <row r="99" spans="1:31" s="9" customFormat="1" ht="24.95" customHeight="1">
      <c r="B99" s="154"/>
      <c r="C99" s="155"/>
      <c r="D99" s="156" t="s">
        <v>131</v>
      </c>
      <c r="E99" s="157"/>
      <c r="F99" s="157"/>
      <c r="G99" s="157"/>
      <c r="H99" s="157"/>
      <c r="I99" s="157"/>
      <c r="J99" s="158">
        <f>J161</f>
        <v>0</v>
      </c>
      <c r="K99" s="155"/>
      <c r="L99" s="159"/>
    </row>
    <row r="100" spans="1:31" s="10" customFormat="1" ht="19.899999999999999" customHeight="1">
      <c r="B100" s="160"/>
      <c r="C100" s="105"/>
      <c r="D100" s="161" t="s">
        <v>634</v>
      </c>
      <c r="E100" s="162"/>
      <c r="F100" s="162"/>
      <c r="G100" s="162"/>
      <c r="H100" s="162"/>
      <c r="I100" s="162"/>
      <c r="J100" s="163">
        <f>J162</f>
        <v>0</v>
      </c>
      <c r="K100" s="105"/>
      <c r="L100" s="164"/>
    </row>
    <row r="101" spans="1:31" s="9" customFormat="1" ht="24.95" customHeight="1">
      <c r="B101" s="154"/>
      <c r="C101" s="155"/>
      <c r="D101" s="156" t="s">
        <v>635</v>
      </c>
      <c r="E101" s="157"/>
      <c r="F101" s="157"/>
      <c r="G101" s="157"/>
      <c r="H101" s="157"/>
      <c r="I101" s="157"/>
      <c r="J101" s="158">
        <f>J165</f>
        <v>0</v>
      </c>
      <c r="K101" s="155"/>
      <c r="L101" s="159"/>
    </row>
    <row r="102" spans="1:31" s="10" customFormat="1" ht="19.899999999999999" customHeight="1">
      <c r="B102" s="160"/>
      <c r="C102" s="105"/>
      <c r="D102" s="161" t="s">
        <v>636</v>
      </c>
      <c r="E102" s="162"/>
      <c r="F102" s="162"/>
      <c r="G102" s="162"/>
      <c r="H102" s="162"/>
      <c r="I102" s="162"/>
      <c r="J102" s="163">
        <f>J166</f>
        <v>0</v>
      </c>
      <c r="K102" s="105"/>
      <c r="L102" s="164"/>
    </row>
    <row r="103" spans="1:31" s="10" customFormat="1" ht="19.899999999999999" customHeight="1">
      <c r="B103" s="160"/>
      <c r="C103" s="105"/>
      <c r="D103" s="161" t="s">
        <v>130</v>
      </c>
      <c r="E103" s="162"/>
      <c r="F103" s="162"/>
      <c r="G103" s="162"/>
      <c r="H103" s="162"/>
      <c r="I103" s="162"/>
      <c r="J103" s="163">
        <f>J177</f>
        <v>0</v>
      </c>
      <c r="K103" s="105"/>
      <c r="L103" s="164"/>
    </row>
    <row r="104" spans="1:31" s="10" customFormat="1" ht="19.899999999999999" customHeight="1">
      <c r="B104" s="160"/>
      <c r="C104" s="105"/>
      <c r="D104" s="161" t="s">
        <v>637</v>
      </c>
      <c r="E104" s="162"/>
      <c r="F104" s="162"/>
      <c r="G104" s="162"/>
      <c r="H104" s="162"/>
      <c r="I104" s="162"/>
      <c r="J104" s="163">
        <f>J179</f>
        <v>0</v>
      </c>
      <c r="K104" s="105"/>
      <c r="L104" s="164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2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136</v>
      </c>
      <c r="D111" s="36"/>
      <c r="E111" s="36"/>
      <c r="F111" s="36"/>
      <c r="G111" s="36"/>
      <c r="H111" s="36"/>
      <c r="I111" s="36"/>
      <c r="J111" s="36"/>
      <c r="K111" s="36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8" t="str">
        <f>E7</f>
        <v>Stání SDV OTV Studénka</v>
      </c>
      <c r="F114" s="319"/>
      <c r="G114" s="319"/>
      <c r="H114" s="319"/>
      <c r="I114" s="36"/>
      <c r="J114" s="36"/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117</v>
      </c>
      <c r="D115" s="36"/>
      <c r="E115" s="36"/>
      <c r="F115" s="36"/>
      <c r="G115" s="36"/>
      <c r="H115" s="36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71" t="str">
        <f>E9</f>
        <v>SO 03 - Dešťová kanalizace</v>
      </c>
      <c r="F116" s="320"/>
      <c r="G116" s="320"/>
      <c r="H116" s="320"/>
      <c r="I116" s="36"/>
      <c r="J116" s="36"/>
      <c r="K116" s="36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Movavskoslezský kraj</v>
      </c>
      <c r="G118" s="36"/>
      <c r="H118" s="36"/>
      <c r="I118" s="29" t="s">
        <v>22</v>
      </c>
      <c r="J118" s="67">
        <f>IF(J12="","",J12)</f>
        <v>0</v>
      </c>
      <c r="K118" s="36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23</v>
      </c>
      <c r="D120" s="36"/>
      <c r="E120" s="36"/>
      <c r="F120" s="27" t="str">
        <f>E15</f>
        <v>Správa železnic, státní organizace</v>
      </c>
      <c r="G120" s="36"/>
      <c r="H120" s="36"/>
      <c r="I120" s="29" t="s">
        <v>31</v>
      </c>
      <c r="J120" s="32" t="str">
        <f>E21</f>
        <v xml:space="preserve"> </v>
      </c>
      <c r="K120" s="36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29</v>
      </c>
      <c r="D121" s="36"/>
      <c r="E121" s="36"/>
      <c r="F121" s="27" t="str">
        <f>IF(E18="","",E18)</f>
        <v>Vyplň údaj</v>
      </c>
      <c r="G121" s="36"/>
      <c r="H121" s="36"/>
      <c r="I121" s="29" t="s">
        <v>34</v>
      </c>
      <c r="J121" s="32" t="str">
        <f>E24</f>
        <v xml:space="preserve"> </v>
      </c>
      <c r="K121" s="36"/>
      <c r="L121" s="52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2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5"/>
      <c r="B123" s="166"/>
      <c r="C123" s="167" t="s">
        <v>137</v>
      </c>
      <c r="D123" s="168" t="s">
        <v>61</v>
      </c>
      <c r="E123" s="168" t="s">
        <v>57</v>
      </c>
      <c r="F123" s="168" t="s">
        <v>58</v>
      </c>
      <c r="G123" s="168" t="s">
        <v>138</v>
      </c>
      <c r="H123" s="168" t="s">
        <v>139</v>
      </c>
      <c r="I123" s="168" t="s">
        <v>140</v>
      </c>
      <c r="J123" s="168" t="s">
        <v>121</v>
      </c>
      <c r="K123" s="169" t="s">
        <v>141</v>
      </c>
      <c r="L123" s="170"/>
      <c r="M123" s="76" t="s">
        <v>1</v>
      </c>
      <c r="N123" s="77" t="s">
        <v>40</v>
      </c>
      <c r="O123" s="77" t="s">
        <v>142</v>
      </c>
      <c r="P123" s="77" t="s">
        <v>143</v>
      </c>
      <c r="Q123" s="77" t="s">
        <v>144</v>
      </c>
      <c r="R123" s="77" t="s">
        <v>145</v>
      </c>
      <c r="S123" s="77" t="s">
        <v>146</v>
      </c>
      <c r="T123" s="78" t="s">
        <v>147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4"/>
      <c r="B124" s="35"/>
      <c r="C124" s="83" t="s">
        <v>148</v>
      </c>
      <c r="D124" s="36"/>
      <c r="E124" s="36"/>
      <c r="F124" s="36"/>
      <c r="G124" s="36"/>
      <c r="H124" s="36"/>
      <c r="I124" s="36"/>
      <c r="J124" s="171">
        <f>BK124</f>
        <v>0</v>
      </c>
      <c r="K124" s="36"/>
      <c r="L124" s="39"/>
      <c r="M124" s="79"/>
      <c r="N124" s="172"/>
      <c r="O124" s="80"/>
      <c r="P124" s="173">
        <f>P125+P161+P165</f>
        <v>0</v>
      </c>
      <c r="Q124" s="80"/>
      <c r="R124" s="173">
        <f>R125+R161+R165</f>
        <v>209.58617767311998</v>
      </c>
      <c r="S124" s="80"/>
      <c r="T124" s="174">
        <f>T125+T161+T165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75</v>
      </c>
      <c r="AU124" s="17" t="s">
        <v>123</v>
      </c>
      <c r="BK124" s="175">
        <f>BK125+BK161+BK165</f>
        <v>0</v>
      </c>
    </row>
    <row r="125" spans="1:65" s="12" customFormat="1" ht="25.9" customHeight="1">
      <c r="B125" s="176"/>
      <c r="C125" s="177"/>
      <c r="D125" s="178" t="s">
        <v>75</v>
      </c>
      <c r="E125" s="179" t="s">
        <v>149</v>
      </c>
      <c r="F125" s="179" t="s">
        <v>150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</f>
        <v>0</v>
      </c>
      <c r="Q125" s="184"/>
      <c r="R125" s="185">
        <f>R126</f>
        <v>209.15829047311999</v>
      </c>
      <c r="S125" s="184"/>
      <c r="T125" s="186">
        <f>T126</f>
        <v>0</v>
      </c>
      <c r="AR125" s="187" t="s">
        <v>84</v>
      </c>
      <c r="AT125" s="188" t="s">
        <v>75</v>
      </c>
      <c r="AU125" s="188" t="s">
        <v>76</v>
      </c>
      <c r="AY125" s="187" t="s">
        <v>151</v>
      </c>
      <c r="BK125" s="189">
        <f>BK126</f>
        <v>0</v>
      </c>
    </row>
    <row r="126" spans="1:65" s="12" customFormat="1" ht="22.9" customHeight="1">
      <c r="B126" s="176"/>
      <c r="C126" s="177"/>
      <c r="D126" s="178" t="s">
        <v>75</v>
      </c>
      <c r="E126" s="190" t="s">
        <v>84</v>
      </c>
      <c r="F126" s="190" t="s">
        <v>99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SUM(P127:P160)</f>
        <v>0</v>
      </c>
      <c r="Q126" s="184"/>
      <c r="R126" s="185">
        <f>SUM(R127:R160)</f>
        <v>209.15829047311999</v>
      </c>
      <c r="S126" s="184"/>
      <c r="T126" s="186">
        <f>SUM(T127:T160)</f>
        <v>0</v>
      </c>
      <c r="AR126" s="187" t="s">
        <v>84</v>
      </c>
      <c r="AT126" s="188" t="s">
        <v>75</v>
      </c>
      <c r="AU126" s="188" t="s">
        <v>84</v>
      </c>
      <c r="AY126" s="187" t="s">
        <v>151</v>
      </c>
      <c r="BK126" s="189">
        <f>SUM(BK127:BK160)</f>
        <v>0</v>
      </c>
    </row>
    <row r="127" spans="1:65" s="2" customFormat="1" ht="24.2" customHeight="1">
      <c r="A127" s="34"/>
      <c r="B127" s="35"/>
      <c r="C127" s="192" t="s">
        <v>84</v>
      </c>
      <c r="D127" s="192" t="s">
        <v>152</v>
      </c>
      <c r="E127" s="193" t="s">
        <v>638</v>
      </c>
      <c r="F127" s="194" t="s">
        <v>639</v>
      </c>
      <c r="G127" s="195" t="s">
        <v>155</v>
      </c>
      <c r="H127" s="196">
        <v>70.091999999999999</v>
      </c>
      <c r="I127" s="197"/>
      <c r="J127" s="198">
        <f>ROUND(I127*H127,2)</f>
        <v>0</v>
      </c>
      <c r="K127" s="194" t="s">
        <v>1</v>
      </c>
      <c r="L127" s="39"/>
      <c r="M127" s="199" t="s">
        <v>1</v>
      </c>
      <c r="N127" s="200" t="s">
        <v>43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156</v>
      </c>
      <c r="AT127" s="203" t="s">
        <v>152</v>
      </c>
      <c r="AU127" s="203" t="s">
        <v>86</v>
      </c>
      <c r="AY127" s="17" t="s">
        <v>151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156</v>
      </c>
      <c r="BK127" s="204">
        <f>ROUND(I127*H127,2)</f>
        <v>0</v>
      </c>
      <c r="BL127" s="17" t="s">
        <v>156</v>
      </c>
      <c r="BM127" s="203" t="s">
        <v>640</v>
      </c>
    </row>
    <row r="128" spans="1:65" s="13" customFormat="1" ht="11.25">
      <c r="B128" s="205"/>
      <c r="C128" s="206"/>
      <c r="D128" s="207" t="s">
        <v>158</v>
      </c>
      <c r="E128" s="208" t="s">
        <v>1</v>
      </c>
      <c r="F128" s="209" t="s">
        <v>641</v>
      </c>
      <c r="G128" s="206"/>
      <c r="H128" s="210">
        <v>70.091999999999999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158</v>
      </c>
      <c r="AU128" s="216" t="s">
        <v>86</v>
      </c>
      <c r="AV128" s="13" t="s">
        <v>86</v>
      </c>
      <c r="AW128" s="13" t="s">
        <v>33</v>
      </c>
      <c r="AX128" s="13" t="s">
        <v>84</v>
      </c>
      <c r="AY128" s="216" t="s">
        <v>151</v>
      </c>
    </row>
    <row r="129" spans="1:65" s="2" customFormat="1" ht="21.75" customHeight="1">
      <c r="A129" s="34"/>
      <c r="B129" s="35"/>
      <c r="C129" s="192" t="s">
        <v>86</v>
      </c>
      <c r="D129" s="192" t="s">
        <v>152</v>
      </c>
      <c r="E129" s="193" t="s">
        <v>642</v>
      </c>
      <c r="F129" s="194" t="s">
        <v>643</v>
      </c>
      <c r="G129" s="195" t="s">
        <v>212</v>
      </c>
      <c r="H129" s="196">
        <v>140.184</v>
      </c>
      <c r="I129" s="197"/>
      <c r="J129" s="198">
        <f>ROUND(I129*H129,2)</f>
        <v>0</v>
      </c>
      <c r="K129" s="194" t="s">
        <v>163</v>
      </c>
      <c r="L129" s="39"/>
      <c r="M129" s="199" t="s">
        <v>1</v>
      </c>
      <c r="N129" s="200" t="s">
        <v>43</v>
      </c>
      <c r="O129" s="72"/>
      <c r="P129" s="201">
        <f>O129*H129</f>
        <v>0</v>
      </c>
      <c r="Q129" s="201">
        <v>1.98518E-3</v>
      </c>
      <c r="R129" s="201">
        <f>Q129*H129</f>
        <v>0.27829047311999999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156</v>
      </c>
      <c r="AT129" s="203" t="s">
        <v>152</v>
      </c>
      <c r="AU129" s="203" t="s">
        <v>86</v>
      </c>
      <c r="AY129" s="17" t="s">
        <v>151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156</v>
      </c>
      <c r="BK129" s="204">
        <f>ROUND(I129*H129,2)</f>
        <v>0</v>
      </c>
      <c r="BL129" s="17" t="s">
        <v>156</v>
      </c>
      <c r="BM129" s="203" t="s">
        <v>644</v>
      </c>
    </row>
    <row r="130" spans="1:65" s="13" customFormat="1" ht="11.25">
      <c r="B130" s="205"/>
      <c r="C130" s="206"/>
      <c r="D130" s="207" t="s">
        <v>158</v>
      </c>
      <c r="E130" s="208" t="s">
        <v>1</v>
      </c>
      <c r="F130" s="209" t="s">
        <v>645</v>
      </c>
      <c r="G130" s="206"/>
      <c r="H130" s="210">
        <v>140.184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158</v>
      </c>
      <c r="AU130" s="216" t="s">
        <v>86</v>
      </c>
      <c r="AV130" s="13" t="s">
        <v>86</v>
      </c>
      <c r="AW130" s="13" t="s">
        <v>33</v>
      </c>
      <c r="AX130" s="13" t="s">
        <v>84</v>
      </c>
      <c r="AY130" s="216" t="s">
        <v>151</v>
      </c>
    </row>
    <row r="131" spans="1:65" s="2" customFormat="1" ht="24.2" customHeight="1">
      <c r="A131" s="34"/>
      <c r="B131" s="35"/>
      <c r="C131" s="192" t="s">
        <v>166</v>
      </c>
      <c r="D131" s="192" t="s">
        <v>152</v>
      </c>
      <c r="E131" s="193" t="s">
        <v>646</v>
      </c>
      <c r="F131" s="194" t="s">
        <v>647</v>
      </c>
      <c r="G131" s="195" t="s">
        <v>212</v>
      </c>
      <c r="H131" s="196">
        <v>140.184</v>
      </c>
      <c r="I131" s="197"/>
      <c r="J131" s="198">
        <f>ROUND(I131*H131,2)</f>
        <v>0</v>
      </c>
      <c r="K131" s="194" t="s">
        <v>163</v>
      </c>
      <c r="L131" s="39"/>
      <c r="M131" s="199" t="s">
        <v>1</v>
      </c>
      <c r="N131" s="200" t="s">
        <v>43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156</v>
      </c>
      <c r="AT131" s="203" t="s">
        <v>152</v>
      </c>
      <c r="AU131" s="203" t="s">
        <v>86</v>
      </c>
      <c r="AY131" s="17" t="s">
        <v>151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156</v>
      </c>
      <c r="BK131" s="204">
        <f>ROUND(I131*H131,2)</f>
        <v>0</v>
      </c>
      <c r="BL131" s="17" t="s">
        <v>156</v>
      </c>
      <c r="BM131" s="203" t="s">
        <v>648</v>
      </c>
    </row>
    <row r="132" spans="1:65" s="2" customFormat="1" ht="24.2" customHeight="1">
      <c r="A132" s="34"/>
      <c r="B132" s="35"/>
      <c r="C132" s="192" t="s">
        <v>156</v>
      </c>
      <c r="D132" s="192" t="s">
        <v>152</v>
      </c>
      <c r="E132" s="193" t="s">
        <v>180</v>
      </c>
      <c r="F132" s="194" t="s">
        <v>181</v>
      </c>
      <c r="G132" s="195" t="s">
        <v>155</v>
      </c>
      <c r="H132" s="196">
        <v>100.65600000000001</v>
      </c>
      <c r="I132" s="197"/>
      <c r="J132" s="198">
        <f>ROUND(I132*H132,2)</f>
        <v>0</v>
      </c>
      <c r="K132" s="194" t="s">
        <v>1</v>
      </c>
      <c r="L132" s="39"/>
      <c r="M132" s="199" t="s">
        <v>1</v>
      </c>
      <c r="N132" s="200" t="s">
        <v>43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156</v>
      </c>
      <c r="AT132" s="203" t="s">
        <v>152</v>
      </c>
      <c r="AU132" s="203" t="s">
        <v>86</v>
      </c>
      <c r="AY132" s="17" t="s">
        <v>151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156</v>
      </c>
      <c r="BK132" s="204">
        <f>ROUND(I132*H132,2)</f>
        <v>0</v>
      </c>
      <c r="BL132" s="17" t="s">
        <v>156</v>
      </c>
      <c r="BM132" s="203" t="s">
        <v>649</v>
      </c>
    </row>
    <row r="133" spans="1:65" s="13" customFormat="1" ht="11.25">
      <c r="B133" s="205"/>
      <c r="C133" s="206"/>
      <c r="D133" s="207" t="s">
        <v>158</v>
      </c>
      <c r="E133" s="208" t="s">
        <v>1</v>
      </c>
      <c r="F133" s="209" t="s">
        <v>650</v>
      </c>
      <c r="G133" s="206"/>
      <c r="H133" s="210">
        <v>70.091999999999999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158</v>
      </c>
      <c r="AU133" s="216" t="s">
        <v>86</v>
      </c>
      <c r="AV133" s="13" t="s">
        <v>86</v>
      </c>
      <c r="AW133" s="13" t="s">
        <v>33</v>
      </c>
      <c r="AX133" s="13" t="s">
        <v>76</v>
      </c>
      <c r="AY133" s="216" t="s">
        <v>151</v>
      </c>
    </row>
    <row r="134" spans="1:65" s="13" customFormat="1" ht="11.25">
      <c r="B134" s="205"/>
      <c r="C134" s="206"/>
      <c r="D134" s="207" t="s">
        <v>158</v>
      </c>
      <c r="E134" s="208" t="s">
        <v>1</v>
      </c>
      <c r="F134" s="209" t="s">
        <v>651</v>
      </c>
      <c r="G134" s="206"/>
      <c r="H134" s="210">
        <v>30.564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158</v>
      </c>
      <c r="AU134" s="216" t="s">
        <v>86</v>
      </c>
      <c r="AV134" s="13" t="s">
        <v>86</v>
      </c>
      <c r="AW134" s="13" t="s">
        <v>33</v>
      </c>
      <c r="AX134" s="13" t="s">
        <v>76</v>
      </c>
      <c r="AY134" s="216" t="s">
        <v>151</v>
      </c>
    </row>
    <row r="135" spans="1:65" s="14" customFormat="1" ht="11.25">
      <c r="B135" s="217"/>
      <c r="C135" s="218"/>
      <c r="D135" s="207" t="s">
        <v>158</v>
      </c>
      <c r="E135" s="219" t="s">
        <v>1</v>
      </c>
      <c r="F135" s="220" t="s">
        <v>178</v>
      </c>
      <c r="G135" s="218"/>
      <c r="H135" s="221">
        <v>100.65600000000001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158</v>
      </c>
      <c r="AU135" s="227" t="s">
        <v>86</v>
      </c>
      <c r="AV135" s="14" t="s">
        <v>156</v>
      </c>
      <c r="AW135" s="14" t="s">
        <v>33</v>
      </c>
      <c r="AX135" s="14" t="s">
        <v>84</v>
      </c>
      <c r="AY135" s="227" t="s">
        <v>151</v>
      </c>
    </row>
    <row r="136" spans="1:65" s="2" customFormat="1" ht="24.2" customHeight="1">
      <c r="A136" s="34"/>
      <c r="B136" s="35"/>
      <c r="C136" s="192" t="s">
        <v>179</v>
      </c>
      <c r="D136" s="192" t="s">
        <v>152</v>
      </c>
      <c r="E136" s="193" t="s">
        <v>186</v>
      </c>
      <c r="F136" s="194" t="s">
        <v>187</v>
      </c>
      <c r="G136" s="195" t="s">
        <v>155</v>
      </c>
      <c r="H136" s="196">
        <v>33.527999999999999</v>
      </c>
      <c r="I136" s="197"/>
      <c r="J136" s="198">
        <f>ROUND(I136*H136,2)</f>
        <v>0</v>
      </c>
      <c r="K136" s="194" t="s">
        <v>1</v>
      </c>
      <c r="L136" s="39"/>
      <c r="M136" s="199" t="s">
        <v>1</v>
      </c>
      <c r="N136" s="200" t="s">
        <v>43</v>
      </c>
      <c r="O136" s="7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156</v>
      </c>
      <c r="AT136" s="203" t="s">
        <v>152</v>
      </c>
      <c r="AU136" s="203" t="s">
        <v>86</v>
      </c>
      <c r="AY136" s="17" t="s">
        <v>151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156</v>
      </c>
      <c r="BK136" s="204">
        <f>ROUND(I136*H136,2)</f>
        <v>0</v>
      </c>
      <c r="BL136" s="17" t="s">
        <v>156</v>
      </c>
      <c r="BM136" s="203" t="s">
        <v>652</v>
      </c>
    </row>
    <row r="137" spans="1:65" s="13" customFormat="1" ht="11.25">
      <c r="B137" s="205"/>
      <c r="C137" s="206"/>
      <c r="D137" s="207" t="s">
        <v>158</v>
      </c>
      <c r="E137" s="208" t="s">
        <v>1</v>
      </c>
      <c r="F137" s="209" t="s">
        <v>650</v>
      </c>
      <c r="G137" s="206"/>
      <c r="H137" s="210">
        <v>70.091999999999999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158</v>
      </c>
      <c r="AU137" s="216" t="s">
        <v>86</v>
      </c>
      <c r="AV137" s="13" t="s">
        <v>86</v>
      </c>
      <c r="AW137" s="13" t="s">
        <v>33</v>
      </c>
      <c r="AX137" s="13" t="s">
        <v>76</v>
      </c>
      <c r="AY137" s="216" t="s">
        <v>151</v>
      </c>
    </row>
    <row r="138" spans="1:65" s="13" customFormat="1" ht="11.25">
      <c r="B138" s="205"/>
      <c r="C138" s="206"/>
      <c r="D138" s="207" t="s">
        <v>158</v>
      </c>
      <c r="E138" s="208" t="s">
        <v>1</v>
      </c>
      <c r="F138" s="209" t="s">
        <v>653</v>
      </c>
      <c r="G138" s="206"/>
      <c r="H138" s="210">
        <v>-36.564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158</v>
      </c>
      <c r="AU138" s="216" t="s">
        <v>86</v>
      </c>
      <c r="AV138" s="13" t="s">
        <v>86</v>
      </c>
      <c r="AW138" s="13" t="s">
        <v>33</v>
      </c>
      <c r="AX138" s="13" t="s">
        <v>76</v>
      </c>
      <c r="AY138" s="216" t="s">
        <v>151</v>
      </c>
    </row>
    <row r="139" spans="1:65" s="14" customFormat="1" ht="11.25">
      <c r="B139" s="217"/>
      <c r="C139" s="218"/>
      <c r="D139" s="207" t="s">
        <v>158</v>
      </c>
      <c r="E139" s="219" t="s">
        <v>1</v>
      </c>
      <c r="F139" s="220" t="s">
        <v>178</v>
      </c>
      <c r="G139" s="218"/>
      <c r="H139" s="221">
        <v>33.527999999999999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158</v>
      </c>
      <c r="AU139" s="227" t="s">
        <v>86</v>
      </c>
      <c r="AV139" s="14" t="s">
        <v>156</v>
      </c>
      <c r="AW139" s="14" t="s">
        <v>33</v>
      </c>
      <c r="AX139" s="14" t="s">
        <v>84</v>
      </c>
      <c r="AY139" s="227" t="s">
        <v>151</v>
      </c>
    </row>
    <row r="140" spans="1:65" s="2" customFormat="1" ht="21.75" customHeight="1">
      <c r="A140" s="34"/>
      <c r="B140" s="35"/>
      <c r="C140" s="192" t="s">
        <v>185</v>
      </c>
      <c r="D140" s="192" t="s">
        <v>152</v>
      </c>
      <c r="E140" s="193" t="s">
        <v>191</v>
      </c>
      <c r="F140" s="194" t="s">
        <v>192</v>
      </c>
      <c r="G140" s="195" t="s">
        <v>155</v>
      </c>
      <c r="H140" s="196">
        <v>36.564</v>
      </c>
      <c r="I140" s="197"/>
      <c r="J140" s="198">
        <f>ROUND(I140*H140,2)</f>
        <v>0</v>
      </c>
      <c r="K140" s="194" t="s">
        <v>1</v>
      </c>
      <c r="L140" s="39"/>
      <c r="M140" s="199" t="s">
        <v>1</v>
      </c>
      <c r="N140" s="200" t="s">
        <v>43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156</v>
      </c>
      <c r="AT140" s="203" t="s">
        <v>152</v>
      </c>
      <c r="AU140" s="203" t="s">
        <v>86</v>
      </c>
      <c r="AY140" s="17" t="s">
        <v>151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156</v>
      </c>
      <c r="BK140" s="204">
        <f>ROUND(I140*H140,2)</f>
        <v>0</v>
      </c>
      <c r="BL140" s="17" t="s">
        <v>156</v>
      </c>
      <c r="BM140" s="203" t="s">
        <v>654</v>
      </c>
    </row>
    <row r="141" spans="1:65" s="13" customFormat="1" ht="11.25">
      <c r="B141" s="205"/>
      <c r="C141" s="206"/>
      <c r="D141" s="207" t="s">
        <v>158</v>
      </c>
      <c r="E141" s="208" t="s">
        <v>1</v>
      </c>
      <c r="F141" s="209" t="s">
        <v>655</v>
      </c>
      <c r="G141" s="206"/>
      <c r="H141" s="210">
        <v>36.564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158</v>
      </c>
      <c r="AU141" s="216" t="s">
        <v>86</v>
      </c>
      <c r="AV141" s="13" t="s">
        <v>86</v>
      </c>
      <c r="AW141" s="13" t="s">
        <v>33</v>
      </c>
      <c r="AX141" s="13" t="s">
        <v>84</v>
      </c>
      <c r="AY141" s="216" t="s">
        <v>151</v>
      </c>
    </row>
    <row r="142" spans="1:65" s="2" customFormat="1" ht="21.75" customHeight="1">
      <c r="A142" s="34"/>
      <c r="B142" s="35"/>
      <c r="C142" s="192" t="s">
        <v>190</v>
      </c>
      <c r="D142" s="192" t="s">
        <v>152</v>
      </c>
      <c r="E142" s="193" t="s">
        <v>195</v>
      </c>
      <c r="F142" s="194" t="s">
        <v>196</v>
      </c>
      <c r="G142" s="195" t="s">
        <v>155</v>
      </c>
      <c r="H142" s="196">
        <v>103.62</v>
      </c>
      <c r="I142" s="197"/>
      <c r="J142" s="198">
        <f>ROUND(I142*H142,2)</f>
        <v>0</v>
      </c>
      <c r="K142" s="194" t="s">
        <v>1</v>
      </c>
      <c r="L142" s="39"/>
      <c r="M142" s="199" t="s">
        <v>1</v>
      </c>
      <c r="N142" s="200" t="s">
        <v>43</v>
      </c>
      <c r="O142" s="7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156</v>
      </c>
      <c r="AT142" s="203" t="s">
        <v>152</v>
      </c>
      <c r="AU142" s="203" t="s">
        <v>86</v>
      </c>
      <c r="AY142" s="17" t="s">
        <v>151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156</v>
      </c>
      <c r="BK142" s="204">
        <f>ROUND(I142*H142,2)</f>
        <v>0</v>
      </c>
      <c r="BL142" s="17" t="s">
        <v>156</v>
      </c>
      <c r="BM142" s="203" t="s">
        <v>656</v>
      </c>
    </row>
    <row r="143" spans="1:65" s="13" customFormat="1" ht="11.25">
      <c r="B143" s="205"/>
      <c r="C143" s="206"/>
      <c r="D143" s="207" t="s">
        <v>158</v>
      </c>
      <c r="E143" s="208" t="s">
        <v>1</v>
      </c>
      <c r="F143" s="209" t="s">
        <v>650</v>
      </c>
      <c r="G143" s="206"/>
      <c r="H143" s="210">
        <v>70.091999999999999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158</v>
      </c>
      <c r="AU143" s="216" t="s">
        <v>86</v>
      </c>
      <c r="AV143" s="13" t="s">
        <v>86</v>
      </c>
      <c r="AW143" s="13" t="s">
        <v>33</v>
      </c>
      <c r="AX143" s="13" t="s">
        <v>76</v>
      </c>
      <c r="AY143" s="216" t="s">
        <v>151</v>
      </c>
    </row>
    <row r="144" spans="1:65" s="13" customFormat="1" ht="11.25">
      <c r="B144" s="205"/>
      <c r="C144" s="206"/>
      <c r="D144" s="207" t="s">
        <v>158</v>
      </c>
      <c r="E144" s="208" t="s">
        <v>1</v>
      </c>
      <c r="F144" s="209" t="s">
        <v>650</v>
      </c>
      <c r="G144" s="206"/>
      <c r="H144" s="210">
        <v>70.091999999999999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158</v>
      </c>
      <c r="AU144" s="216" t="s">
        <v>86</v>
      </c>
      <c r="AV144" s="13" t="s">
        <v>86</v>
      </c>
      <c r="AW144" s="13" t="s">
        <v>33</v>
      </c>
      <c r="AX144" s="13" t="s">
        <v>76</v>
      </c>
      <c r="AY144" s="216" t="s">
        <v>151</v>
      </c>
    </row>
    <row r="145" spans="1:65" s="13" customFormat="1" ht="11.25">
      <c r="B145" s="205"/>
      <c r="C145" s="206"/>
      <c r="D145" s="207" t="s">
        <v>158</v>
      </c>
      <c r="E145" s="208" t="s">
        <v>1</v>
      </c>
      <c r="F145" s="209" t="s">
        <v>653</v>
      </c>
      <c r="G145" s="206"/>
      <c r="H145" s="210">
        <v>-36.564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158</v>
      </c>
      <c r="AU145" s="216" t="s">
        <v>86</v>
      </c>
      <c r="AV145" s="13" t="s">
        <v>86</v>
      </c>
      <c r="AW145" s="13" t="s">
        <v>33</v>
      </c>
      <c r="AX145" s="13" t="s">
        <v>76</v>
      </c>
      <c r="AY145" s="216" t="s">
        <v>151</v>
      </c>
    </row>
    <row r="146" spans="1:65" s="14" customFormat="1" ht="11.25">
      <c r="B146" s="217"/>
      <c r="C146" s="218"/>
      <c r="D146" s="207" t="s">
        <v>158</v>
      </c>
      <c r="E146" s="219" t="s">
        <v>1</v>
      </c>
      <c r="F146" s="220" t="s">
        <v>178</v>
      </c>
      <c r="G146" s="218"/>
      <c r="H146" s="221">
        <v>103.62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158</v>
      </c>
      <c r="AU146" s="227" t="s">
        <v>86</v>
      </c>
      <c r="AV146" s="14" t="s">
        <v>156</v>
      </c>
      <c r="AW146" s="14" t="s">
        <v>33</v>
      </c>
      <c r="AX146" s="14" t="s">
        <v>84</v>
      </c>
      <c r="AY146" s="227" t="s">
        <v>151</v>
      </c>
    </row>
    <row r="147" spans="1:65" s="2" customFormat="1" ht="24.2" customHeight="1">
      <c r="A147" s="34"/>
      <c r="B147" s="35"/>
      <c r="C147" s="192" t="s">
        <v>194</v>
      </c>
      <c r="D147" s="192" t="s">
        <v>152</v>
      </c>
      <c r="E147" s="193" t="s">
        <v>657</v>
      </c>
      <c r="F147" s="194" t="s">
        <v>658</v>
      </c>
      <c r="G147" s="195" t="s">
        <v>201</v>
      </c>
      <c r="H147" s="196">
        <v>60.35</v>
      </c>
      <c r="I147" s="197"/>
      <c r="J147" s="198">
        <f>ROUND(I147*H147,2)</f>
        <v>0</v>
      </c>
      <c r="K147" s="194" t="s">
        <v>1</v>
      </c>
      <c r="L147" s="39"/>
      <c r="M147" s="199" t="s">
        <v>1</v>
      </c>
      <c r="N147" s="200" t="s">
        <v>43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156</v>
      </c>
      <c r="AT147" s="203" t="s">
        <v>152</v>
      </c>
      <c r="AU147" s="203" t="s">
        <v>86</v>
      </c>
      <c r="AY147" s="17" t="s">
        <v>151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156</v>
      </c>
      <c r="BK147" s="204">
        <f>ROUND(I147*H147,2)</f>
        <v>0</v>
      </c>
      <c r="BL147" s="17" t="s">
        <v>156</v>
      </c>
      <c r="BM147" s="203" t="s">
        <v>659</v>
      </c>
    </row>
    <row r="148" spans="1:65" s="13" customFormat="1" ht="11.25">
      <c r="B148" s="205"/>
      <c r="C148" s="206"/>
      <c r="D148" s="207" t="s">
        <v>158</v>
      </c>
      <c r="E148" s="208" t="s">
        <v>1</v>
      </c>
      <c r="F148" s="209" t="s">
        <v>660</v>
      </c>
      <c r="G148" s="206"/>
      <c r="H148" s="210">
        <v>60.35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158</v>
      </c>
      <c r="AU148" s="216" t="s">
        <v>86</v>
      </c>
      <c r="AV148" s="13" t="s">
        <v>86</v>
      </c>
      <c r="AW148" s="13" t="s">
        <v>33</v>
      </c>
      <c r="AX148" s="13" t="s">
        <v>84</v>
      </c>
      <c r="AY148" s="216" t="s">
        <v>151</v>
      </c>
    </row>
    <row r="149" spans="1:65" s="2" customFormat="1" ht="24.2" customHeight="1">
      <c r="A149" s="34"/>
      <c r="B149" s="35"/>
      <c r="C149" s="192" t="s">
        <v>574</v>
      </c>
      <c r="D149" s="192" t="s">
        <v>152</v>
      </c>
      <c r="E149" s="193" t="s">
        <v>205</v>
      </c>
      <c r="F149" s="194" t="s">
        <v>206</v>
      </c>
      <c r="G149" s="195" t="s">
        <v>155</v>
      </c>
      <c r="H149" s="196">
        <v>36.564</v>
      </c>
      <c r="I149" s="197"/>
      <c r="J149" s="198">
        <f>ROUND(I149*H149,2)</f>
        <v>0</v>
      </c>
      <c r="K149" s="194" t="s">
        <v>163</v>
      </c>
      <c r="L149" s="39"/>
      <c r="M149" s="199" t="s">
        <v>1</v>
      </c>
      <c r="N149" s="200" t="s">
        <v>43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156</v>
      </c>
      <c r="AT149" s="203" t="s">
        <v>152</v>
      </c>
      <c r="AU149" s="203" t="s">
        <v>86</v>
      </c>
      <c r="AY149" s="17" t="s">
        <v>151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156</v>
      </c>
      <c r="BK149" s="204">
        <f>ROUND(I149*H149,2)</f>
        <v>0</v>
      </c>
      <c r="BL149" s="17" t="s">
        <v>156</v>
      </c>
      <c r="BM149" s="203" t="s">
        <v>661</v>
      </c>
    </row>
    <row r="150" spans="1:65" s="13" customFormat="1" ht="11.25">
      <c r="B150" s="205"/>
      <c r="C150" s="206"/>
      <c r="D150" s="207" t="s">
        <v>158</v>
      </c>
      <c r="E150" s="208" t="s">
        <v>1</v>
      </c>
      <c r="F150" s="209" t="s">
        <v>662</v>
      </c>
      <c r="G150" s="206"/>
      <c r="H150" s="210">
        <v>36.564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158</v>
      </c>
      <c r="AU150" s="216" t="s">
        <v>86</v>
      </c>
      <c r="AV150" s="13" t="s">
        <v>86</v>
      </c>
      <c r="AW150" s="13" t="s">
        <v>33</v>
      </c>
      <c r="AX150" s="13" t="s">
        <v>84</v>
      </c>
      <c r="AY150" s="216" t="s">
        <v>151</v>
      </c>
    </row>
    <row r="151" spans="1:65" s="2" customFormat="1" ht="24.2" customHeight="1">
      <c r="A151" s="34"/>
      <c r="B151" s="35"/>
      <c r="C151" s="192" t="s">
        <v>204</v>
      </c>
      <c r="D151" s="192" t="s">
        <v>152</v>
      </c>
      <c r="E151" s="193" t="s">
        <v>663</v>
      </c>
      <c r="F151" s="194" t="s">
        <v>664</v>
      </c>
      <c r="G151" s="195" t="s">
        <v>155</v>
      </c>
      <c r="H151" s="196">
        <v>68.878</v>
      </c>
      <c r="I151" s="197"/>
      <c r="J151" s="198">
        <f>ROUND(I151*H151,2)</f>
        <v>0</v>
      </c>
      <c r="K151" s="194" t="s">
        <v>163</v>
      </c>
      <c r="L151" s="39"/>
      <c r="M151" s="199" t="s">
        <v>1</v>
      </c>
      <c r="N151" s="200" t="s">
        <v>43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156</v>
      </c>
      <c r="AT151" s="203" t="s">
        <v>152</v>
      </c>
      <c r="AU151" s="203" t="s">
        <v>86</v>
      </c>
      <c r="AY151" s="17" t="s">
        <v>151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156</v>
      </c>
      <c r="BK151" s="204">
        <f>ROUND(I151*H151,2)</f>
        <v>0</v>
      </c>
      <c r="BL151" s="17" t="s">
        <v>156</v>
      </c>
      <c r="BM151" s="203" t="s">
        <v>665</v>
      </c>
    </row>
    <row r="152" spans="1:65" s="2" customFormat="1" ht="16.5" customHeight="1">
      <c r="A152" s="34"/>
      <c r="B152" s="35"/>
      <c r="C152" s="228" t="s">
        <v>209</v>
      </c>
      <c r="D152" s="228" t="s">
        <v>217</v>
      </c>
      <c r="E152" s="229" t="s">
        <v>666</v>
      </c>
      <c r="F152" s="230" t="s">
        <v>667</v>
      </c>
      <c r="G152" s="231" t="s">
        <v>201</v>
      </c>
      <c r="H152" s="232">
        <v>32.411999999999999</v>
      </c>
      <c r="I152" s="233"/>
      <c r="J152" s="234">
        <f>ROUND(I152*H152,2)</f>
        <v>0</v>
      </c>
      <c r="K152" s="230" t="s">
        <v>1</v>
      </c>
      <c r="L152" s="235"/>
      <c r="M152" s="236" t="s">
        <v>1</v>
      </c>
      <c r="N152" s="237" t="s">
        <v>43</v>
      </c>
      <c r="O152" s="72"/>
      <c r="P152" s="201">
        <f>O152*H152</f>
        <v>0</v>
      </c>
      <c r="Q152" s="201">
        <v>1</v>
      </c>
      <c r="R152" s="201">
        <f>Q152*H152</f>
        <v>32.411999999999999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194</v>
      </c>
      <c r="AT152" s="203" t="s">
        <v>217</v>
      </c>
      <c r="AU152" s="203" t="s">
        <v>86</v>
      </c>
      <c r="AY152" s="17" t="s">
        <v>151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156</v>
      </c>
      <c r="BK152" s="204">
        <f>ROUND(I152*H152,2)</f>
        <v>0</v>
      </c>
      <c r="BL152" s="17" t="s">
        <v>156</v>
      </c>
      <c r="BM152" s="203" t="s">
        <v>668</v>
      </c>
    </row>
    <row r="153" spans="1:65" s="13" customFormat="1" ht="22.5">
      <c r="B153" s="205"/>
      <c r="C153" s="206"/>
      <c r="D153" s="207" t="s">
        <v>158</v>
      </c>
      <c r="E153" s="208" t="s">
        <v>1</v>
      </c>
      <c r="F153" s="209" t="s">
        <v>669</v>
      </c>
      <c r="G153" s="206"/>
      <c r="H153" s="210">
        <v>16.206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158</v>
      </c>
      <c r="AU153" s="216" t="s">
        <v>86</v>
      </c>
      <c r="AV153" s="13" t="s">
        <v>86</v>
      </c>
      <c r="AW153" s="13" t="s">
        <v>33</v>
      </c>
      <c r="AX153" s="13" t="s">
        <v>76</v>
      </c>
      <c r="AY153" s="216" t="s">
        <v>151</v>
      </c>
    </row>
    <row r="154" spans="1:65" s="13" customFormat="1" ht="11.25">
      <c r="B154" s="205"/>
      <c r="C154" s="206"/>
      <c r="D154" s="207" t="s">
        <v>158</v>
      </c>
      <c r="E154" s="208" t="s">
        <v>1</v>
      </c>
      <c r="F154" s="209" t="s">
        <v>670</v>
      </c>
      <c r="G154" s="206"/>
      <c r="H154" s="210">
        <v>32.411999999999999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158</v>
      </c>
      <c r="AU154" s="216" t="s">
        <v>86</v>
      </c>
      <c r="AV154" s="13" t="s">
        <v>86</v>
      </c>
      <c r="AW154" s="13" t="s">
        <v>33</v>
      </c>
      <c r="AX154" s="13" t="s">
        <v>84</v>
      </c>
      <c r="AY154" s="216" t="s">
        <v>151</v>
      </c>
    </row>
    <row r="155" spans="1:65" s="2" customFormat="1" ht="16.5" customHeight="1">
      <c r="A155" s="34"/>
      <c r="B155" s="35"/>
      <c r="C155" s="228" t="s">
        <v>216</v>
      </c>
      <c r="D155" s="228" t="s">
        <v>217</v>
      </c>
      <c r="E155" s="229" t="s">
        <v>671</v>
      </c>
      <c r="F155" s="230" t="s">
        <v>672</v>
      </c>
      <c r="G155" s="231" t="s">
        <v>201</v>
      </c>
      <c r="H155" s="232">
        <v>30.611999999999998</v>
      </c>
      <c r="I155" s="233"/>
      <c r="J155" s="234">
        <f>ROUND(I155*H155,2)</f>
        <v>0</v>
      </c>
      <c r="K155" s="230" t="s">
        <v>163</v>
      </c>
      <c r="L155" s="235"/>
      <c r="M155" s="236" t="s">
        <v>1</v>
      </c>
      <c r="N155" s="237" t="s">
        <v>43</v>
      </c>
      <c r="O155" s="72"/>
      <c r="P155" s="201">
        <f>O155*H155</f>
        <v>0</v>
      </c>
      <c r="Q155" s="201">
        <v>1</v>
      </c>
      <c r="R155" s="201">
        <f>Q155*H155</f>
        <v>30.611999999999998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194</v>
      </c>
      <c r="AT155" s="203" t="s">
        <v>217</v>
      </c>
      <c r="AU155" s="203" t="s">
        <v>86</v>
      </c>
      <c r="AY155" s="17" t="s">
        <v>151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156</v>
      </c>
      <c r="BK155" s="204">
        <f>ROUND(I155*H155,2)</f>
        <v>0</v>
      </c>
      <c r="BL155" s="17" t="s">
        <v>156</v>
      </c>
      <c r="BM155" s="203" t="s">
        <v>673</v>
      </c>
    </row>
    <row r="156" spans="1:65" s="13" customFormat="1" ht="22.5">
      <c r="B156" s="205"/>
      <c r="C156" s="206"/>
      <c r="D156" s="207" t="s">
        <v>158</v>
      </c>
      <c r="E156" s="208" t="s">
        <v>1</v>
      </c>
      <c r="F156" s="209" t="s">
        <v>674</v>
      </c>
      <c r="G156" s="206"/>
      <c r="H156" s="210">
        <v>15.305999999999999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158</v>
      </c>
      <c r="AU156" s="216" t="s">
        <v>86</v>
      </c>
      <c r="AV156" s="13" t="s">
        <v>86</v>
      </c>
      <c r="AW156" s="13" t="s">
        <v>33</v>
      </c>
      <c r="AX156" s="13" t="s">
        <v>76</v>
      </c>
      <c r="AY156" s="216" t="s">
        <v>151</v>
      </c>
    </row>
    <row r="157" spans="1:65" s="13" customFormat="1" ht="11.25">
      <c r="B157" s="205"/>
      <c r="C157" s="206"/>
      <c r="D157" s="207" t="s">
        <v>158</v>
      </c>
      <c r="E157" s="208" t="s">
        <v>1</v>
      </c>
      <c r="F157" s="209" t="s">
        <v>675</v>
      </c>
      <c r="G157" s="206"/>
      <c r="H157" s="210">
        <v>30.611999999999998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158</v>
      </c>
      <c r="AU157" s="216" t="s">
        <v>86</v>
      </c>
      <c r="AV157" s="13" t="s">
        <v>86</v>
      </c>
      <c r="AW157" s="13" t="s">
        <v>33</v>
      </c>
      <c r="AX157" s="13" t="s">
        <v>84</v>
      </c>
      <c r="AY157" s="216" t="s">
        <v>151</v>
      </c>
    </row>
    <row r="158" spans="1:65" s="2" customFormat="1" ht="16.5" customHeight="1">
      <c r="A158" s="34"/>
      <c r="B158" s="35"/>
      <c r="C158" s="228" t="s">
        <v>224</v>
      </c>
      <c r="D158" s="228" t="s">
        <v>217</v>
      </c>
      <c r="E158" s="229" t="s">
        <v>676</v>
      </c>
      <c r="F158" s="230" t="s">
        <v>677</v>
      </c>
      <c r="G158" s="231" t="s">
        <v>201</v>
      </c>
      <c r="H158" s="232">
        <v>145.85599999999999</v>
      </c>
      <c r="I158" s="233"/>
      <c r="J158" s="234">
        <f>ROUND(I158*H158,2)</f>
        <v>0</v>
      </c>
      <c r="K158" s="230" t="s">
        <v>163</v>
      </c>
      <c r="L158" s="235"/>
      <c r="M158" s="236" t="s">
        <v>1</v>
      </c>
      <c r="N158" s="237" t="s">
        <v>43</v>
      </c>
      <c r="O158" s="72"/>
      <c r="P158" s="201">
        <f>O158*H158</f>
        <v>0</v>
      </c>
      <c r="Q158" s="201">
        <v>1</v>
      </c>
      <c r="R158" s="201">
        <f>Q158*H158</f>
        <v>145.85599999999999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194</v>
      </c>
      <c r="AT158" s="203" t="s">
        <v>217</v>
      </c>
      <c r="AU158" s="203" t="s">
        <v>86</v>
      </c>
      <c r="AY158" s="17" t="s">
        <v>151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156</v>
      </c>
      <c r="BK158" s="204">
        <f>ROUND(I158*H158,2)</f>
        <v>0</v>
      </c>
      <c r="BL158" s="17" t="s">
        <v>156</v>
      </c>
      <c r="BM158" s="203" t="s">
        <v>678</v>
      </c>
    </row>
    <row r="159" spans="1:65" s="13" customFormat="1" ht="22.5">
      <c r="B159" s="205"/>
      <c r="C159" s="206"/>
      <c r="D159" s="207" t="s">
        <v>158</v>
      </c>
      <c r="E159" s="208" t="s">
        <v>1</v>
      </c>
      <c r="F159" s="209" t="s">
        <v>679</v>
      </c>
      <c r="G159" s="206"/>
      <c r="H159" s="210">
        <v>72.927999999999997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158</v>
      </c>
      <c r="AU159" s="216" t="s">
        <v>86</v>
      </c>
      <c r="AV159" s="13" t="s">
        <v>86</v>
      </c>
      <c r="AW159" s="13" t="s">
        <v>33</v>
      </c>
      <c r="AX159" s="13" t="s">
        <v>76</v>
      </c>
      <c r="AY159" s="216" t="s">
        <v>151</v>
      </c>
    </row>
    <row r="160" spans="1:65" s="13" customFormat="1" ht="11.25">
      <c r="B160" s="205"/>
      <c r="C160" s="206"/>
      <c r="D160" s="207" t="s">
        <v>158</v>
      </c>
      <c r="E160" s="208" t="s">
        <v>1</v>
      </c>
      <c r="F160" s="209" t="s">
        <v>680</v>
      </c>
      <c r="G160" s="206"/>
      <c r="H160" s="210">
        <v>145.85599999999999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158</v>
      </c>
      <c r="AU160" s="216" t="s">
        <v>86</v>
      </c>
      <c r="AV160" s="13" t="s">
        <v>86</v>
      </c>
      <c r="AW160" s="13" t="s">
        <v>33</v>
      </c>
      <c r="AX160" s="13" t="s">
        <v>84</v>
      </c>
      <c r="AY160" s="216" t="s">
        <v>151</v>
      </c>
    </row>
    <row r="161" spans="1:65" s="12" customFormat="1" ht="25.9" customHeight="1">
      <c r="B161" s="176"/>
      <c r="C161" s="177"/>
      <c r="D161" s="178" t="s">
        <v>75</v>
      </c>
      <c r="E161" s="179" t="s">
        <v>412</v>
      </c>
      <c r="F161" s="179" t="s">
        <v>413</v>
      </c>
      <c r="G161" s="177"/>
      <c r="H161" s="177"/>
      <c r="I161" s="180"/>
      <c r="J161" s="181">
        <f>BK161</f>
        <v>0</v>
      </c>
      <c r="K161" s="177"/>
      <c r="L161" s="182"/>
      <c r="M161" s="183"/>
      <c r="N161" s="184"/>
      <c r="O161" s="184"/>
      <c r="P161" s="185">
        <f>P162</f>
        <v>0</v>
      </c>
      <c r="Q161" s="184"/>
      <c r="R161" s="185">
        <f>R162</f>
        <v>0.10607999999999999</v>
      </c>
      <c r="S161" s="184"/>
      <c r="T161" s="186">
        <f>T162</f>
        <v>0</v>
      </c>
      <c r="AR161" s="187" t="s">
        <v>86</v>
      </c>
      <c r="AT161" s="188" t="s">
        <v>75</v>
      </c>
      <c r="AU161" s="188" t="s">
        <v>76</v>
      </c>
      <c r="AY161" s="187" t="s">
        <v>151</v>
      </c>
      <c r="BK161" s="189">
        <f>BK162</f>
        <v>0</v>
      </c>
    </row>
    <row r="162" spans="1:65" s="12" customFormat="1" ht="22.9" customHeight="1">
      <c r="B162" s="176"/>
      <c r="C162" s="177"/>
      <c r="D162" s="178" t="s">
        <v>75</v>
      </c>
      <c r="E162" s="190" t="s">
        <v>681</v>
      </c>
      <c r="F162" s="190" t="s">
        <v>682</v>
      </c>
      <c r="G162" s="177"/>
      <c r="H162" s="177"/>
      <c r="I162" s="180"/>
      <c r="J162" s="191">
        <f>BK162</f>
        <v>0</v>
      </c>
      <c r="K162" s="177"/>
      <c r="L162" s="182"/>
      <c r="M162" s="183"/>
      <c r="N162" s="184"/>
      <c r="O162" s="184"/>
      <c r="P162" s="185">
        <f>SUM(P163:P164)</f>
        <v>0</v>
      </c>
      <c r="Q162" s="184"/>
      <c r="R162" s="185">
        <f>SUM(R163:R164)</f>
        <v>0.10607999999999999</v>
      </c>
      <c r="S162" s="184"/>
      <c r="T162" s="186">
        <f>SUM(T163:T164)</f>
        <v>0</v>
      </c>
      <c r="AR162" s="187" t="s">
        <v>86</v>
      </c>
      <c r="AT162" s="188" t="s">
        <v>75</v>
      </c>
      <c r="AU162" s="188" t="s">
        <v>84</v>
      </c>
      <c r="AY162" s="187" t="s">
        <v>151</v>
      </c>
      <c r="BK162" s="189">
        <f>SUM(BK163:BK164)</f>
        <v>0</v>
      </c>
    </row>
    <row r="163" spans="1:65" s="2" customFormat="1" ht="16.5" customHeight="1">
      <c r="A163" s="34"/>
      <c r="B163" s="35"/>
      <c r="C163" s="192" t="s">
        <v>230</v>
      </c>
      <c r="D163" s="192" t="s">
        <v>152</v>
      </c>
      <c r="E163" s="193" t="s">
        <v>683</v>
      </c>
      <c r="F163" s="194" t="s">
        <v>684</v>
      </c>
      <c r="G163" s="195" t="s">
        <v>338</v>
      </c>
      <c r="H163" s="196">
        <v>4</v>
      </c>
      <c r="I163" s="197"/>
      <c r="J163" s="198">
        <f>ROUND(I163*H163,2)</f>
        <v>0</v>
      </c>
      <c r="K163" s="194" t="s">
        <v>1</v>
      </c>
      <c r="L163" s="39"/>
      <c r="M163" s="199" t="s">
        <v>1</v>
      </c>
      <c r="N163" s="200" t="s">
        <v>43</v>
      </c>
      <c r="O163" s="72"/>
      <c r="P163" s="201">
        <f>O163*H163</f>
        <v>0</v>
      </c>
      <c r="Q163" s="201">
        <v>2.6519999999999998E-2</v>
      </c>
      <c r="R163" s="201">
        <f>Q163*H163</f>
        <v>0.10607999999999999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239</v>
      </c>
      <c r="AT163" s="203" t="s">
        <v>152</v>
      </c>
      <c r="AU163" s="203" t="s">
        <v>86</v>
      </c>
      <c r="AY163" s="17" t="s">
        <v>151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156</v>
      </c>
      <c r="BK163" s="204">
        <f>ROUND(I163*H163,2)</f>
        <v>0</v>
      </c>
      <c r="BL163" s="17" t="s">
        <v>239</v>
      </c>
      <c r="BM163" s="203" t="s">
        <v>685</v>
      </c>
    </row>
    <row r="164" spans="1:65" s="13" customFormat="1" ht="11.25">
      <c r="B164" s="205"/>
      <c r="C164" s="206"/>
      <c r="D164" s="207" t="s">
        <v>158</v>
      </c>
      <c r="E164" s="208" t="s">
        <v>1</v>
      </c>
      <c r="F164" s="209" t="s">
        <v>156</v>
      </c>
      <c r="G164" s="206"/>
      <c r="H164" s="210">
        <v>4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158</v>
      </c>
      <c r="AU164" s="216" t="s">
        <v>86</v>
      </c>
      <c r="AV164" s="13" t="s">
        <v>86</v>
      </c>
      <c r="AW164" s="13" t="s">
        <v>33</v>
      </c>
      <c r="AX164" s="13" t="s">
        <v>84</v>
      </c>
      <c r="AY164" s="216" t="s">
        <v>151</v>
      </c>
    </row>
    <row r="165" spans="1:65" s="12" customFormat="1" ht="25.9" customHeight="1">
      <c r="B165" s="176"/>
      <c r="C165" s="177"/>
      <c r="D165" s="178" t="s">
        <v>75</v>
      </c>
      <c r="E165" s="179" t="s">
        <v>217</v>
      </c>
      <c r="F165" s="179" t="s">
        <v>686</v>
      </c>
      <c r="G165" s="177"/>
      <c r="H165" s="177"/>
      <c r="I165" s="180"/>
      <c r="J165" s="181">
        <f>BK165</f>
        <v>0</v>
      </c>
      <c r="K165" s="177"/>
      <c r="L165" s="182"/>
      <c r="M165" s="183"/>
      <c r="N165" s="184"/>
      <c r="O165" s="184"/>
      <c r="P165" s="185">
        <f>P166+P177+P179</f>
        <v>0</v>
      </c>
      <c r="Q165" s="184"/>
      <c r="R165" s="185">
        <f>R166+R177+R179</f>
        <v>0.32180719999999996</v>
      </c>
      <c r="S165" s="184"/>
      <c r="T165" s="186">
        <f>T166+T177+T179</f>
        <v>0</v>
      </c>
      <c r="AR165" s="187" t="s">
        <v>166</v>
      </c>
      <c r="AT165" s="188" t="s">
        <v>75</v>
      </c>
      <c r="AU165" s="188" t="s">
        <v>76</v>
      </c>
      <c r="AY165" s="187" t="s">
        <v>151</v>
      </c>
      <c r="BK165" s="189">
        <f>BK166+BK177+BK179</f>
        <v>0</v>
      </c>
    </row>
    <row r="166" spans="1:65" s="12" customFormat="1" ht="22.9" customHeight="1">
      <c r="B166" s="176"/>
      <c r="C166" s="177"/>
      <c r="D166" s="178" t="s">
        <v>75</v>
      </c>
      <c r="E166" s="190" t="s">
        <v>194</v>
      </c>
      <c r="F166" s="190" t="s">
        <v>687</v>
      </c>
      <c r="G166" s="177"/>
      <c r="H166" s="177"/>
      <c r="I166" s="180"/>
      <c r="J166" s="191">
        <f>BK166</f>
        <v>0</v>
      </c>
      <c r="K166" s="177"/>
      <c r="L166" s="182"/>
      <c r="M166" s="183"/>
      <c r="N166" s="184"/>
      <c r="O166" s="184"/>
      <c r="P166" s="185">
        <f>SUM(P167:P176)</f>
        <v>0</v>
      </c>
      <c r="Q166" s="184"/>
      <c r="R166" s="185">
        <f>SUM(R167:R176)</f>
        <v>0.32180719999999996</v>
      </c>
      <c r="S166" s="184"/>
      <c r="T166" s="186">
        <f>SUM(T167:T176)</f>
        <v>0</v>
      </c>
      <c r="AR166" s="187" t="s">
        <v>84</v>
      </c>
      <c r="AT166" s="188" t="s">
        <v>75</v>
      </c>
      <c r="AU166" s="188" t="s">
        <v>84</v>
      </c>
      <c r="AY166" s="187" t="s">
        <v>151</v>
      </c>
      <c r="BK166" s="189">
        <f>SUM(BK167:BK176)</f>
        <v>0</v>
      </c>
    </row>
    <row r="167" spans="1:65" s="2" customFormat="1" ht="33" customHeight="1">
      <c r="A167" s="34"/>
      <c r="B167" s="35"/>
      <c r="C167" s="192" t="s">
        <v>8</v>
      </c>
      <c r="D167" s="192" t="s">
        <v>152</v>
      </c>
      <c r="E167" s="193" t="s">
        <v>688</v>
      </c>
      <c r="F167" s="194" t="s">
        <v>689</v>
      </c>
      <c r="G167" s="195" t="s">
        <v>162</v>
      </c>
      <c r="H167" s="196">
        <v>91</v>
      </c>
      <c r="I167" s="197"/>
      <c r="J167" s="198">
        <f>ROUND(I167*H167,2)</f>
        <v>0</v>
      </c>
      <c r="K167" s="194" t="s">
        <v>163</v>
      </c>
      <c r="L167" s="39"/>
      <c r="M167" s="199" t="s">
        <v>1</v>
      </c>
      <c r="N167" s="200" t="s">
        <v>43</v>
      </c>
      <c r="O167" s="72"/>
      <c r="P167" s="201">
        <f>O167*H167</f>
        <v>0</v>
      </c>
      <c r="Q167" s="201">
        <v>1.1E-5</v>
      </c>
      <c r="R167" s="201">
        <f>Q167*H167</f>
        <v>1.0009999999999999E-3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156</v>
      </c>
      <c r="AT167" s="203" t="s">
        <v>152</v>
      </c>
      <c r="AU167" s="203" t="s">
        <v>86</v>
      </c>
      <c r="AY167" s="17" t="s">
        <v>151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156</v>
      </c>
      <c r="BK167" s="204">
        <f>ROUND(I167*H167,2)</f>
        <v>0</v>
      </c>
      <c r="BL167" s="17" t="s">
        <v>156</v>
      </c>
      <c r="BM167" s="203" t="s">
        <v>690</v>
      </c>
    </row>
    <row r="168" spans="1:65" s="2" customFormat="1" ht="16.5" customHeight="1">
      <c r="A168" s="34"/>
      <c r="B168" s="35"/>
      <c r="C168" s="228" t="s">
        <v>239</v>
      </c>
      <c r="D168" s="228" t="s">
        <v>217</v>
      </c>
      <c r="E168" s="229" t="s">
        <v>691</v>
      </c>
      <c r="F168" s="230" t="s">
        <v>692</v>
      </c>
      <c r="G168" s="231" t="s">
        <v>162</v>
      </c>
      <c r="H168" s="232">
        <v>6</v>
      </c>
      <c r="I168" s="233"/>
      <c r="J168" s="234">
        <f>ROUND(I168*H168,2)</f>
        <v>0</v>
      </c>
      <c r="K168" s="230" t="s">
        <v>163</v>
      </c>
      <c r="L168" s="235"/>
      <c r="M168" s="236" t="s">
        <v>1</v>
      </c>
      <c r="N168" s="237" t="s">
        <v>43</v>
      </c>
      <c r="O168" s="72"/>
      <c r="P168" s="201">
        <f>O168*H168</f>
        <v>0</v>
      </c>
      <c r="Q168" s="201">
        <v>3.2000000000000002E-3</v>
      </c>
      <c r="R168" s="201">
        <f>Q168*H168</f>
        <v>1.9200000000000002E-2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194</v>
      </c>
      <c r="AT168" s="203" t="s">
        <v>217</v>
      </c>
      <c r="AU168" s="203" t="s">
        <v>86</v>
      </c>
      <c r="AY168" s="17" t="s">
        <v>151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156</v>
      </c>
      <c r="BK168" s="204">
        <f>ROUND(I168*H168,2)</f>
        <v>0</v>
      </c>
      <c r="BL168" s="17" t="s">
        <v>156</v>
      </c>
      <c r="BM168" s="203" t="s">
        <v>693</v>
      </c>
    </row>
    <row r="169" spans="1:65" s="13" customFormat="1" ht="11.25">
      <c r="B169" s="205"/>
      <c r="C169" s="206"/>
      <c r="D169" s="207" t="s">
        <v>158</v>
      </c>
      <c r="E169" s="208" t="s">
        <v>1</v>
      </c>
      <c r="F169" s="209" t="s">
        <v>694</v>
      </c>
      <c r="G169" s="206"/>
      <c r="H169" s="210">
        <v>6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158</v>
      </c>
      <c r="AU169" s="216" t="s">
        <v>86</v>
      </c>
      <c r="AV169" s="13" t="s">
        <v>86</v>
      </c>
      <c r="AW169" s="13" t="s">
        <v>33</v>
      </c>
      <c r="AX169" s="13" t="s">
        <v>84</v>
      </c>
      <c r="AY169" s="216" t="s">
        <v>151</v>
      </c>
    </row>
    <row r="170" spans="1:65" s="2" customFormat="1" ht="16.5" customHeight="1">
      <c r="A170" s="34"/>
      <c r="B170" s="35"/>
      <c r="C170" s="228" t="s">
        <v>243</v>
      </c>
      <c r="D170" s="228" t="s">
        <v>217</v>
      </c>
      <c r="E170" s="229" t="s">
        <v>695</v>
      </c>
      <c r="F170" s="230" t="s">
        <v>696</v>
      </c>
      <c r="G170" s="231" t="s">
        <v>162</v>
      </c>
      <c r="H170" s="232">
        <v>85</v>
      </c>
      <c r="I170" s="233"/>
      <c r="J170" s="234">
        <f>ROUND(I170*H170,2)</f>
        <v>0</v>
      </c>
      <c r="K170" s="230" t="s">
        <v>163</v>
      </c>
      <c r="L170" s="235"/>
      <c r="M170" s="236" t="s">
        <v>1</v>
      </c>
      <c r="N170" s="237" t="s">
        <v>43</v>
      </c>
      <c r="O170" s="72"/>
      <c r="P170" s="201">
        <f>O170*H170</f>
        <v>0</v>
      </c>
      <c r="Q170" s="201">
        <v>2.5899999999999999E-3</v>
      </c>
      <c r="R170" s="201">
        <f>Q170*H170</f>
        <v>0.22014999999999998</v>
      </c>
      <c r="S170" s="201">
        <v>0</v>
      </c>
      <c r="T170" s="20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194</v>
      </c>
      <c r="AT170" s="203" t="s">
        <v>217</v>
      </c>
      <c r="AU170" s="203" t="s">
        <v>86</v>
      </c>
      <c r="AY170" s="17" t="s">
        <v>151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156</v>
      </c>
      <c r="BK170" s="204">
        <f>ROUND(I170*H170,2)</f>
        <v>0</v>
      </c>
      <c r="BL170" s="17" t="s">
        <v>156</v>
      </c>
      <c r="BM170" s="203" t="s">
        <v>697</v>
      </c>
    </row>
    <row r="171" spans="1:65" s="13" customFormat="1" ht="22.5">
      <c r="B171" s="205"/>
      <c r="C171" s="206"/>
      <c r="D171" s="207" t="s">
        <v>158</v>
      </c>
      <c r="E171" s="208" t="s">
        <v>1</v>
      </c>
      <c r="F171" s="209" t="s">
        <v>698</v>
      </c>
      <c r="G171" s="206"/>
      <c r="H171" s="210">
        <v>90.034999999999997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158</v>
      </c>
      <c r="AU171" s="216" t="s">
        <v>86</v>
      </c>
      <c r="AV171" s="13" t="s">
        <v>86</v>
      </c>
      <c r="AW171" s="13" t="s">
        <v>33</v>
      </c>
      <c r="AX171" s="13" t="s">
        <v>76</v>
      </c>
      <c r="AY171" s="216" t="s">
        <v>151</v>
      </c>
    </row>
    <row r="172" spans="1:65" s="13" customFormat="1" ht="11.25">
      <c r="B172" s="205"/>
      <c r="C172" s="206"/>
      <c r="D172" s="207" t="s">
        <v>158</v>
      </c>
      <c r="E172" s="208" t="s">
        <v>1</v>
      </c>
      <c r="F172" s="209" t="s">
        <v>699</v>
      </c>
      <c r="G172" s="206"/>
      <c r="H172" s="210">
        <v>0.96499999999999997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158</v>
      </c>
      <c r="AU172" s="216" t="s">
        <v>86</v>
      </c>
      <c r="AV172" s="13" t="s">
        <v>86</v>
      </c>
      <c r="AW172" s="13" t="s">
        <v>33</v>
      </c>
      <c r="AX172" s="13" t="s">
        <v>76</v>
      </c>
      <c r="AY172" s="216" t="s">
        <v>151</v>
      </c>
    </row>
    <row r="173" spans="1:65" s="13" customFormat="1" ht="11.25">
      <c r="B173" s="205"/>
      <c r="C173" s="206"/>
      <c r="D173" s="207" t="s">
        <v>158</v>
      </c>
      <c r="E173" s="208" t="s">
        <v>1</v>
      </c>
      <c r="F173" s="209" t="s">
        <v>700</v>
      </c>
      <c r="G173" s="206"/>
      <c r="H173" s="210">
        <v>-6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158</v>
      </c>
      <c r="AU173" s="216" t="s">
        <v>86</v>
      </c>
      <c r="AV173" s="13" t="s">
        <v>86</v>
      </c>
      <c r="AW173" s="13" t="s">
        <v>33</v>
      </c>
      <c r="AX173" s="13" t="s">
        <v>76</v>
      </c>
      <c r="AY173" s="216" t="s">
        <v>151</v>
      </c>
    </row>
    <row r="174" spans="1:65" s="14" customFormat="1" ht="11.25">
      <c r="B174" s="217"/>
      <c r="C174" s="218"/>
      <c r="D174" s="207" t="s">
        <v>158</v>
      </c>
      <c r="E174" s="219" t="s">
        <v>1</v>
      </c>
      <c r="F174" s="220" t="s">
        <v>178</v>
      </c>
      <c r="G174" s="218"/>
      <c r="H174" s="221">
        <v>85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158</v>
      </c>
      <c r="AU174" s="227" t="s">
        <v>86</v>
      </c>
      <c r="AV174" s="14" t="s">
        <v>156</v>
      </c>
      <c r="AW174" s="14" t="s">
        <v>33</v>
      </c>
      <c r="AX174" s="14" t="s">
        <v>84</v>
      </c>
      <c r="AY174" s="227" t="s">
        <v>151</v>
      </c>
    </row>
    <row r="175" spans="1:65" s="2" customFormat="1" ht="24.2" customHeight="1">
      <c r="A175" s="34"/>
      <c r="B175" s="35"/>
      <c r="C175" s="192" t="s">
        <v>248</v>
      </c>
      <c r="D175" s="192" t="s">
        <v>152</v>
      </c>
      <c r="E175" s="193" t="s">
        <v>701</v>
      </c>
      <c r="F175" s="194" t="s">
        <v>702</v>
      </c>
      <c r="G175" s="195" t="s">
        <v>338</v>
      </c>
      <c r="H175" s="196">
        <v>2</v>
      </c>
      <c r="I175" s="197"/>
      <c r="J175" s="198">
        <f>ROUND(I175*H175,2)</f>
        <v>0</v>
      </c>
      <c r="K175" s="194" t="s">
        <v>163</v>
      </c>
      <c r="L175" s="39"/>
      <c r="M175" s="199" t="s">
        <v>1</v>
      </c>
      <c r="N175" s="200" t="s">
        <v>43</v>
      </c>
      <c r="O175" s="72"/>
      <c r="P175" s="201">
        <f>O175*H175</f>
        <v>0</v>
      </c>
      <c r="Q175" s="201">
        <v>4.0728100000000003E-2</v>
      </c>
      <c r="R175" s="201">
        <f>Q175*H175</f>
        <v>8.1456200000000006E-2</v>
      </c>
      <c r="S175" s="201">
        <v>0</v>
      </c>
      <c r="T175" s="20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156</v>
      </c>
      <c r="AT175" s="203" t="s">
        <v>152</v>
      </c>
      <c r="AU175" s="203" t="s">
        <v>86</v>
      </c>
      <c r="AY175" s="17" t="s">
        <v>151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156</v>
      </c>
      <c r="BK175" s="204">
        <f>ROUND(I175*H175,2)</f>
        <v>0</v>
      </c>
      <c r="BL175" s="17" t="s">
        <v>156</v>
      </c>
      <c r="BM175" s="203" t="s">
        <v>703</v>
      </c>
    </row>
    <row r="176" spans="1:65" s="13" customFormat="1" ht="11.25">
      <c r="B176" s="205"/>
      <c r="C176" s="206"/>
      <c r="D176" s="207" t="s">
        <v>158</v>
      </c>
      <c r="E176" s="208" t="s">
        <v>1</v>
      </c>
      <c r="F176" s="209" t="s">
        <v>86</v>
      </c>
      <c r="G176" s="206"/>
      <c r="H176" s="210">
        <v>2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158</v>
      </c>
      <c r="AU176" s="216" t="s">
        <v>86</v>
      </c>
      <c r="AV176" s="13" t="s">
        <v>86</v>
      </c>
      <c r="AW176" s="13" t="s">
        <v>33</v>
      </c>
      <c r="AX176" s="13" t="s">
        <v>84</v>
      </c>
      <c r="AY176" s="216" t="s">
        <v>151</v>
      </c>
    </row>
    <row r="177" spans="1:65" s="12" customFormat="1" ht="22.9" customHeight="1">
      <c r="B177" s="176"/>
      <c r="C177" s="177"/>
      <c r="D177" s="178" t="s">
        <v>75</v>
      </c>
      <c r="E177" s="190" t="s">
        <v>406</v>
      </c>
      <c r="F177" s="190" t="s">
        <v>407</v>
      </c>
      <c r="G177" s="177"/>
      <c r="H177" s="177"/>
      <c r="I177" s="180"/>
      <c r="J177" s="191">
        <f>BK177</f>
        <v>0</v>
      </c>
      <c r="K177" s="177"/>
      <c r="L177" s="182"/>
      <c r="M177" s="183"/>
      <c r="N177" s="184"/>
      <c r="O177" s="184"/>
      <c r="P177" s="185">
        <f>P178</f>
        <v>0</v>
      </c>
      <c r="Q177" s="184"/>
      <c r="R177" s="185">
        <f>R178</f>
        <v>0</v>
      </c>
      <c r="S177" s="184"/>
      <c r="T177" s="186">
        <f>T178</f>
        <v>0</v>
      </c>
      <c r="AR177" s="187" t="s">
        <v>84</v>
      </c>
      <c r="AT177" s="188" t="s">
        <v>75</v>
      </c>
      <c r="AU177" s="188" t="s">
        <v>84</v>
      </c>
      <c r="AY177" s="187" t="s">
        <v>151</v>
      </c>
      <c r="BK177" s="189">
        <f>BK178</f>
        <v>0</v>
      </c>
    </row>
    <row r="178" spans="1:65" s="2" customFormat="1" ht="24.2" customHeight="1">
      <c r="A178" s="34"/>
      <c r="B178" s="35"/>
      <c r="C178" s="192" t="s">
        <v>253</v>
      </c>
      <c r="D178" s="192" t="s">
        <v>152</v>
      </c>
      <c r="E178" s="193" t="s">
        <v>704</v>
      </c>
      <c r="F178" s="194" t="s">
        <v>705</v>
      </c>
      <c r="G178" s="195" t="s">
        <v>201</v>
      </c>
      <c r="H178" s="196">
        <v>209.51</v>
      </c>
      <c r="I178" s="197"/>
      <c r="J178" s="198">
        <f>ROUND(I178*H178,2)</f>
        <v>0</v>
      </c>
      <c r="K178" s="194" t="s">
        <v>163</v>
      </c>
      <c r="L178" s="39"/>
      <c r="M178" s="199" t="s">
        <v>1</v>
      </c>
      <c r="N178" s="200" t="s">
        <v>43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156</v>
      </c>
      <c r="AT178" s="203" t="s">
        <v>152</v>
      </c>
      <c r="AU178" s="203" t="s">
        <v>86</v>
      </c>
      <c r="AY178" s="17" t="s">
        <v>151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156</v>
      </c>
      <c r="BK178" s="204">
        <f>ROUND(I178*H178,2)</f>
        <v>0</v>
      </c>
      <c r="BL178" s="17" t="s">
        <v>156</v>
      </c>
      <c r="BM178" s="203" t="s">
        <v>706</v>
      </c>
    </row>
    <row r="179" spans="1:65" s="12" customFormat="1" ht="22.9" customHeight="1">
      <c r="B179" s="176"/>
      <c r="C179" s="177"/>
      <c r="D179" s="178" t="s">
        <v>75</v>
      </c>
      <c r="E179" s="190" t="s">
        <v>707</v>
      </c>
      <c r="F179" s="190" t="s">
        <v>708</v>
      </c>
      <c r="G179" s="177"/>
      <c r="H179" s="177"/>
      <c r="I179" s="180"/>
      <c r="J179" s="191">
        <f>BK179</f>
        <v>0</v>
      </c>
      <c r="K179" s="177"/>
      <c r="L179" s="182"/>
      <c r="M179" s="183"/>
      <c r="N179" s="184"/>
      <c r="O179" s="184"/>
      <c r="P179" s="185">
        <f>SUM(P180:P181)</f>
        <v>0</v>
      </c>
      <c r="Q179" s="184"/>
      <c r="R179" s="185">
        <f>SUM(R180:R181)</f>
        <v>0</v>
      </c>
      <c r="S179" s="184"/>
      <c r="T179" s="186">
        <f>SUM(T180:T181)</f>
        <v>0</v>
      </c>
      <c r="AR179" s="187" t="s">
        <v>166</v>
      </c>
      <c r="AT179" s="188" t="s">
        <v>75</v>
      </c>
      <c r="AU179" s="188" t="s">
        <v>84</v>
      </c>
      <c r="AY179" s="187" t="s">
        <v>151</v>
      </c>
      <c r="BK179" s="189">
        <f>SUM(BK180:BK181)</f>
        <v>0</v>
      </c>
    </row>
    <row r="180" spans="1:65" s="2" customFormat="1" ht="24.2" customHeight="1">
      <c r="A180" s="34"/>
      <c r="B180" s="35"/>
      <c r="C180" s="192" t="s">
        <v>258</v>
      </c>
      <c r="D180" s="192" t="s">
        <v>152</v>
      </c>
      <c r="E180" s="193" t="s">
        <v>709</v>
      </c>
      <c r="F180" s="194" t="s">
        <v>710</v>
      </c>
      <c r="G180" s="195" t="s">
        <v>338</v>
      </c>
      <c r="H180" s="196">
        <v>4</v>
      </c>
      <c r="I180" s="197"/>
      <c r="J180" s="198">
        <f>ROUND(I180*H180,2)</f>
        <v>0</v>
      </c>
      <c r="K180" s="194" t="s">
        <v>163</v>
      </c>
      <c r="L180" s="39"/>
      <c r="M180" s="199" t="s">
        <v>1</v>
      </c>
      <c r="N180" s="200" t="s">
        <v>43</v>
      </c>
      <c r="O180" s="7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478</v>
      </c>
      <c r="AT180" s="203" t="s">
        <v>152</v>
      </c>
      <c r="AU180" s="203" t="s">
        <v>86</v>
      </c>
      <c r="AY180" s="17" t="s">
        <v>151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156</v>
      </c>
      <c r="BK180" s="204">
        <f>ROUND(I180*H180,2)</f>
        <v>0</v>
      </c>
      <c r="BL180" s="17" t="s">
        <v>478</v>
      </c>
      <c r="BM180" s="203" t="s">
        <v>711</v>
      </c>
    </row>
    <row r="181" spans="1:65" s="13" customFormat="1" ht="11.25">
      <c r="B181" s="205"/>
      <c r="C181" s="206"/>
      <c r="D181" s="207" t="s">
        <v>158</v>
      </c>
      <c r="E181" s="208" t="s">
        <v>1</v>
      </c>
      <c r="F181" s="209" t="s">
        <v>156</v>
      </c>
      <c r="G181" s="206"/>
      <c r="H181" s="210">
        <v>4</v>
      </c>
      <c r="I181" s="211"/>
      <c r="J181" s="206"/>
      <c r="K181" s="206"/>
      <c r="L181" s="212"/>
      <c r="M181" s="251"/>
      <c r="N181" s="252"/>
      <c r="O181" s="252"/>
      <c r="P181" s="252"/>
      <c r="Q181" s="252"/>
      <c r="R181" s="252"/>
      <c r="S181" s="252"/>
      <c r="T181" s="253"/>
      <c r="AT181" s="216" t="s">
        <v>158</v>
      </c>
      <c r="AU181" s="216" t="s">
        <v>86</v>
      </c>
      <c r="AV181" s="13" t="s">
        <v>86</v>
      </c>
      <c r="AW181" s="13" t="s">
        <v>33</v>
      </c>
      <c r="AX181" s="13" t="s">
        <v>84</v>
      </c>
      <c r="AY181" s="216" t="s">
        <v>151</v>
      </c>
    </row>
    <row r="182" spans="1:65" s="2" customFormat="1" ht="6.95" customHeight="1">
      <c r="A182" s="34"/>
      <c r="B182" s="55"/>
      <c r="C182" s="56"/>
      <c r="D182" s="56"/>
      <c r="E182" s="56"/>
      <c r="F182" s="56"/>
      <c r="G182" s="56"/>
      <c r="H182" s="56"/>
      <c r="I182" s="56"/>
      <c r="J182" s="56"/>
      <c r="K182" s="56"/>
      <c r="L182" s="39"/>
      <c r="M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</row>
  </sheetData>
  <sheetProtection algorithmName="SHA-512" hashValue="q1D09+8rmCzYULn0lTgmPSZ9qtxplQrW0DhQXr7CPT6/3FVIVYb8pxb9E3d9ZzQMmsx5k1+KXV8UfctkY7ZJcA==" saltValue="nVsS1cZySo6VknTwsUcxsyQ5MkmQiiKVKoJz7pi/LMKsIhtX+aDQp8THcr3mVyKzo8G8nxBDGmck3wfqKzxr5Q==" spinCount="100000" sheet="1" objects="1" scenarios="1" formatColumns="0" formatRows="0" autoFilter="0"/>
  <autoFilter ref="C123:K18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33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11" t="str">
        <f>'Rekapitulace stavby'!K6</f>
        <v>Stání SDV OTV Studénka</v>
      </c>
      <c r="F7" s="312"/>
      <c r="G7" s="312"/>
      <c r="H7" s="312"/>
      <c r="L7" s="20"/>
    </row>
    <row r="8" spans="1:46" s="1" customFormat="1" ht="12" customHeight="1">
      <c r="B8" s="20"/>
      <c r="D8" s="120" t="s">
        <v>117</v>
      </c>
      <c r="L8" s="20"/>
    </row>
    <row r="9" spans="1:46" s="2" customFormat="1" ht="16.5" customHeight="1">
      <c r="A9" s="34"/>
      <c r="B9" s="39"/>
      <c r="C9" s="34"/>
      <c r="D9" s="34"/>
      <c r="E9" s="311" t="s">
        <v>712</v>
      </c>
      <c r="F9" s="314"/>
      <c r="G9" s="314"/>
      <c r="H9" s="31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0" t="s">
        <v>713</v>
      </c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3" t="s">
        <v>712</v>
      </c>
      <c r="F11" s="314"/>
      <c r="G11" s="314"/>
      <c r="H11" s="314"/>
      <c r="I11" s="34"/>
      <c r="J11" s="34"/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0" t="s">
        <v>18</v>
      </c>
      <c r="E13" s="34"/>
      <c r="F13" s="111" t="s">
        <v>1</v>
      </c>
      <c r="G13" s="34"/>
      <c r="H13" s="34"/>
      <c r="I13" s="120" t="s">
        <v>19</v>
      </c>
      <c r="J13" s="111" t="s">
        <v>1</v>
      </c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20</v>
      </c>
      <c r="E14" s="34"/>
      <c r="F14" s="111" t="s">
        <v>21</v>
      </c>
      <c r="G14" s="34"/>
      <c r="H14" s="34"/>
      <c r="I14" s="120" t="s">
        <v>22</v>
      </c>
      <c r="J14" s="121">
        <f>'Rekapitulace stavby'!AN8</f>
        <v>0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23</v>
      </c>
      <c r="E16" s="34"/>
      <c r="F16" s="34"/>
      <c r="G16" s="34"/>
      <c r="H16" s="34"/>
      <c r="I16" s="120" t="s">
        <v>24</v>
      </c>
      <c r="J16" s="111" t="s">
        <v>25</v>
      </c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1" t="s">
        <v>26</v>
      </c>
      <c r="F17" s="34"/>
      <c r="G17" s="34"/>
      <c r="H17" s="34"/>
      <c r="I17" s="120" t="s">
        <v>27</v>
      </c>
      <c r="J17" s="111" t="s">
        <v>28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0" t="s">
        <v>29</v>
      </c>
      <c r="E19" s="34"/>
      <c r="F19" s="34"/>
      <c r="G19" s="34"/>
      <c r="H19" s="34"/>
      <c r="I19" s="120" t="s">
        <v>24</v>
      </c>
      <c r="J19" s="30" t="str">
        <f>'Rekapitulace stavby'!AN13</f>
        <v>Vyplň údaj</v>
      </c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5" t="str">
        <f>'Rekapitulace stavby'!E14</f>
        <v>Vyplň údaj</v>
      </c>
      <c r="F20" s="316"/>
      <c r="G20" s="316"/>
      <c r="H20" s="316"/>
      <c r="I20" s="120" t="s">
        <v>27</v>
      </c>
      <c r="J20" s="30" t="str">
        <f>'Rekapitulace stavby'!AN14</f>
        <v>Vyplň údaj</v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0" t="s">
        <v>31</v>
      </c>
      <c r="E22" s="34"/>
      <c r="F22" s="34"/>
      <c r="G22" s="34"/>
      <c r="H22" s="34"/>
      <c r="I22" s="120" t="s">
        <v>24</v>
      </c>
      <c r="J22" s="111" t="s">
        <v>1</v>
      </c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1" t="s">
        <v>714</v>
      </c>
      <c r="F23" s="34"/>
      <c r="G23" s="34"/>
      <c r="H23" s="34"/>
      <c r="I23" s="120" t="s">
        <v>27</v>
      </c>
      <c r="J23" s="111" t="s">
        <v>1</v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0" t="s">
        <v>34</v>
      </c>
      <c r="E25" s="34"/>
      <c r="F25" s="34"/>
      <c r="G25" s="34"/>
      <c r="H25" s="34"/>
      <c r="I25" s="120" t="s">
        <v>24</v>
      </c>
      <c r="J25" s="111" t="s">
        <v>1</v>
      </c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1" t="s">
        <v>32</v>
      </c>
      <c r="F26" s="34"/>
      <c r="G26" s="34"/>
      <c r="H26" s="34"/>
      <c r="I26" s="120" t="s">
        <v>27</v>
      </c>
      <c r="J26" s="111" t="s">
        <v>1</v>
      </c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2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0" t="s">
        <v>35</v>
      </c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2"/>
      <c r="B29" s="123"/>
      <c r="C29" s="122"/>
      <c r="D29" s="122"/>
      <c r="E29" s="317" t="s">
        <v>1</v>
      </c>
      <c r="F29" s="317"/>
      <c r="G29" s="317"/>
      <c r="H29" s="317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36</v>
      </c>
      <c r="E32" s="34"/>
      <c r="F32" s="34"/>
      <c r="G32" s="34"/>
      <c r="H32" s="34"/>
      <c r="I32" s="34"/>
      <c r="J32" s="127">
        <f>ROUND(J123, 2)</f>
        <v>0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8" t="s">
        <v>38</v>
      </c>
      <c r="G34" s="34"/>
      <c r="H34" s="34"/>
      <c r="I34" s="128" t="s">
        <v>37</v>
      </c>
      <c r="J34" s="128" t="s">
        <v>39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9" t="s">
        <v>40</v>
      </c>
      <c r="E35" s="120" t="s">
        <v>41</v>
      </c>
      <c r="F35" s="130">
        <f>ROUND((SUM(BE123:BE210)),  2)</f>
        <v>0</v>
      </c>
      <c r="G35" s="34"/>
      <c r="H35" s="34"/>
      <c r="I35" s="131">
        <v>0.21</v>
      </c>
      <c r="J35" s="130">
        <f>ROUND(((SUM(BE123:BE210))*I35),  2)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0" t="s">
        <v>42</v>
      </c>
      <c r="F36" s="130">
        <f>ROUND((SUM(BF123:BF210)),  2)</f>
        <v>0</v>
      </c>
      <c r="G36" s="34"/>
      <c r="H36" s="34"/>
      <c r="I36" s="131">
        <v>0.15</v>
      </c>
      <c r="J36" s="130">
        <f>ROUND(((SUM(BF123:BF210))*I36),  2)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40</v>
      </c>
      <c r="E37" s="120" t="s">
        <v>43</v>
      </c>
      <c r="F37" s="130">
        <f>ROUND((SUM(BG123:BG210)),  2)</f>
        <v>0</v>
      </c>
      <c r="G37" s="34"/>
      <c r="H37" s="34"/>
      <c r="I37" s="131">
        <v>0.21</v>
      </c>
      <c r="J37" s="130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ROUND((SUM(BH123:BH210)),  2)</f>
        <v>0</v>
      </c>
      <c r="G38" s="34"/>
      <c r="H38" s="34"/>
      <c r="I38" s="131">
        <v>0.15</v>
      </c>
      <c r="J38" s="130">
        <f>0</f>
        <v>0</v>
      </c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ROUND((SUM(BI123:BI210)),  2)</f>
        <v>0</v>
      </c>
      <c r="G39" s="34"/>
      <c r="H39" s="34"/>
      <c r="I39" s="131">
        <v>0</v>
      </c>
      <c r="J39" s="130">
        <f>0</f>
        <v>0</v>
      </c>
      <c r="K39" s="34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2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2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8" t="str">
        <f>E7</f>
        <v>Stání SDV OTV Studénka</v>
      </c>
      <c r="F85" s="319"/>
      <c r="G85" s="319"/>
      <c r="H85" s="319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8" t="s">
        <v>712</v>
      </c>
      <c r="F87" s="320"/>
      <c r="G87" s="320"/>
      <c r="H87" s="320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713</v>
      </c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1" t="str">
        <f>E11</f>
        <v>SO 04 - Elektroinstalace</v>
      </c>
      <c r="F89" s="320"/>
      <c r="G89" s="320"/>
      <c r="H89" s="320"/>
      <c r="I89" s="36"/>
      <c r="J89" s="36"/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Movavskoslezský kraj</v>
      </c>
      <c r="G91" s="36"/>
      <c r="H91" s="36"/>
      <c r="I91" s="29" t="s">
        <v>22</v>
      </c>
      <c r="J91" s="67">
        <f>IF(J14="","",J14)</f>
        <v>0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customHeight="1">
      <c r="A93" s="34"/>
      <c r="B93" s="35"/>
      <c r="C93" s="29" t="s">
        <v>23</v>
      </c>
      <c r="D93" s="36"/>
      <c r="E93" s="36"/>
      <c r="F93" s="27" t="str">
        <f>E17</f>
        <v>Správa železnic, státní organizace</v>
      </c>
      <c r="G93" s="36"/>
      <c r="H93" s="36"/>
      <c r="I93" s="29" t="s">
        <v>31</v>
      </c>
      <c r="J93" s="32" t="str">
        <f>E23</f>
        <v>Dopravní projektování spol. s.r.o.</v>
      </c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29</v>
      </c>
      <c r="D94" s="36"/>
      <c r="E94" s="36"/>
      <c r="F94" s="27" t="str">
        <f>IF(E20="","",E20)</f>
        <v>Vyplň údaj</v>
      </c>
      <c r="G94" s="36"/>
      <c r="H94" s="36"/>
      <c r="I94" s="29" t="s">
        <v>34</v>
      </c>
      <c r="J94" s="32" t="str">
        <f>E26</f>
        <v xml:space="preserve"> </v>
      </c>
      <c r="K94" s="36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50" t="s">
        <v>120</v>
      </c>
      <c r="D96" s="151"/>
      <c r="E96" s="151"/>
      <c r="F96" s="151"/>
      <c r="G96" s="151"/>
      <c r="H96" s="151"/>
      <c r="I96" s="151"/>
      <c r="J96" s="152" t="s">
        <v>121</v>
      </c>
      <c r="K96" s="151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2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3" t="s">
        <v>122</v>
      </c>
      <c r="D98" s="36"/>
      <c r="E98" s="36"/>
      <c r="F98" s="36"/>
      <c r="G98" s="36"/>
      <c r="H98" s="36"/>
      <c r="I98" s="36"/>
      <c r="J98" s="85">
        <f>J123</f>
        <v>0</v>
      </c>
      <c r="K98" s="36"/>
      <c r="L98" s="52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123</v>
      </c>
    </row>
    <row r="99" spans="1:47" s="9" customFormat="1" ht="24.95" customHeight="1">
      <c r="B99" s="154"/>
      <c r="C99" s="155"/>
      <c r="D99" s="156" t="s">
        <v>124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125</v>
      </c>
      <c r="E100" s="162"/>
      <c r="F100" s="162"/>
      <c r="G100" s="162"/>
      <c r="H100" s="162"/>
      <c r="I100" s="162"/>
      <c r="J100" s="163">
        <f>J125</f>
        <v>0</v>
      </c>
      <c r="K100" s="105"/>
      <c r="L100" s="164"/>
    </row>
    <row r="101" spans="1:47" s="9" customFormat="1" ht="24.95" customHeight="1">
      <c r="B101" s="154"/>
      <c r="C101" s="155"/>
      <c r="D101" s="156" t="s">
        <v>715</v>
      </c>
      <c r="E101" s="157"/>
      <c r="F101" s="157"/>
      <c r="G101" s="157"/>
      <c r="H101" s="157"/>
      <c r="I101" s="157"/>
      <c r="J101" s="158">
        <f>J128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2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136</v>
      </c>
      <c r="D108" s="36"/>
      <c r="E108" s="36"/>
      <c r="F108" s="36"/>
      <c r="G108" s="36"/>
      <c r="H108" s="36"/>
      <c r="I108" s="36"/>
      <c r="J108" s="36"/>
      <c r="K108" s="36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18" t="str">
        <f>E7</f>
        <v>Stání SDV OTV Studénka</v>
      </c>
      <c r="F111" s="319"/>
      <c r="G111" s="319"/>
      <c r="H111" s="319"/>
      <c r="I111" s="36"/>
      <c r="J111" s="36"/>
      <c r="K111" s="36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117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18" t="s">
        <v>712</v>
      </c>
      <c r="F113" s="320"/>
      <c r="G113" s="320"/>
      <c r="H113" s="320"/>
      <c r="I113" s="36"/>
      <c r="J113" s="36"/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713</v>
      </c>
      <c r="D114" s="36"/>
      <c r="E114" s="36"/>
      <c r="F114" s="36"/>
      <c r="G114" s="36"/>
      <c r="H114" s="36"/>
      <c r="I114" s="36"/>
      <c r="J114" s="36"/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1" t="str">
        <f>E11</f>
        <v>SO 04 - Elektroinstalace</v>
      </c>
      <c r="F115" s="320"/>
      <c r="G115" s="320"/>
      <c r="H115" s="320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Movavskoslezský kraj</v>
      </c>
      <c r="G117" s="36"/>
      <c r="H117" s="36"/>
      <c r="I117" s="29" t="s">
        <v>22</v>
      </c>
      <c r="J117" s="67">
        <f>IF(J14="","",J14)</f>
        <v>0</v>
      </c>
      <c r="K117" s="36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23</v>
      </c>
      <c r="D119" s="36"/>
      <c r="E119" s="36"/>
      <c r="F119" s="27" t="str">
        <f>E17</f>
        <v>Správa železnic, státní organizace</v>
      </c>
      <c r="G119" s="36"/>
      <c r="H119" s="36"/>
      <c r="I119" s="29" t="s">
        <v>31</v>
      </c>
      <c r="J119" s="32" t="str">
        <f>E23</f>
        <v>Dopravní projektování spol. s.r.o.</v>
      </c>
      <c r="K119" s="36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29</v>
      </c>
      <c r="D120" s="36"/>
      <c r="E120" s="36"/>
      <c r="F120" s="27" t="str">
        <f>IF(E20="","",E20)</f>
        <v>Vyplň údaj</v>
      </c>
      <c r="G120" s="36"/>
      <c r="H120" s="36"/>
      <c r="I120" s="29" t="s">
        <v>34</v>
      </c>
      <c r="J120" s="32" t="str">
        <f>E26</f>
        <v xml:space="preserve"> </v>
      </c>
      <c r="K120" s="36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2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5"/>
      <c r="B122" s="166"/>
      <c r="C122" s="167" t="s">
        <v>137</v>
      </c>
      <c r="D122" s="168" t="s">
        <v>61</v>
      </c>
      <c r="E122" s="168" t="s">
        <v>57</v>
      </c>
      <c r="F122" s="168" t="s">
        <v>58</v>
      </c>
      <c r="G122" s="168" t="s">
        <v>138</v>
      </c>
      <c r="H122" s="168" t="s">
        <v>139</v>
      </c>
      <c r="I122" s="168" t="s">
        <v>140</v>
      </c>
      <c r="J122" s="168" t="s">
        <v>121</v>
      </c>
      <c r="K122" s="169" t="s">
        <v>141</v>
      </c>
      <c r="L122" s="170"/>
      <c r="M122" s="76" t="s">
        <v>1</v>
      </c>
      <c r="N122" s="77" t="s">
        <v>40</v>
      </c>
      <c r="O122" s="77" t="s">
        <v>142</v>
      </c>
      <c r="P122" s="77" t="s">
        <v>143</v>
      </c>
      <c r="Q122" s="77" t="s">
        <v>144</v>
      </c>
      <c r="R122" s="77" t="s">
        <v>145</v>
      </c>
      <c r="S122" s="77" t="s">
        <v>146</v>
      </c>
      <c r="T122" s="78" t="s">
        <v>147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>
      <c r="A123" s="34"/>
      <c r="B123" s="35"/>
      <c r="C123" s="83" t="s">
        <v>148</v>
      </c>
      <c r="D123" s="36"/>
      <c r="E123" s="36"/>
      <c r="F123" s="36"/>
      <c r="G123" s="36"/>
      <c r="H123" s="36"/>
      <c r="I123" s="36"/>
      <c r="J123" s="171">
        <f>BK123</f>
        <v>0</v>
      </c>
      <c r="K123" s="36"/>
      <c r="L123" s="39"/>
      <c r="M123" s="79"/>
      <c r="N123" s="172"/>
      <c r="O123" s="80"/>
      <c r="P123" s="173">
        <f>P124+P128</f>
        <v>0</v>
      </c>
      <c r="Q123" s="80"/>
      <c r="R123" s="173">
        <f>R124+R128</f>
        <v>0</v>
      </c>
      <c r="S123" s="80"/>
      <c r="T123" s="174">
        <f>T124+T128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123</v>
      </c>
      <c r="BK123" s="175">
        <f>BK124+BK128</f>
        <v>0</v>
      </c>
    </row>
    <row r="124" spans="1:65" s="12" customFormat="1" ht="25.9" customHeight="1">
      <c r="B124" s="176"/>
      <c r="C124" s="177"/>
      <c r="D124" s="178" t="s">
        <v>75</v>
      </c>
      <c r="E124" s="179" t="s">
        <v>149</v>
      </c>
      <c r="F124" s="179" t="s">
        <v>150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</f>
        <v>0</v>
      </c>
      <c r="Q124" s="184"/>
      <c r="R124" s="185">
        <f>R125</f>
        <v>0</v>
      </c>
      <c r="S124" s="184"/>
      <c r="T124" s="186">
        <f>T125</f>
        <v>0</v>
      </c>
      <c r="AR124" s="187" t="s">
        <v>84</v>
      </c>
      <c r="AT124" s="188" t="s">
        <v>75</v>
      </c>
      <c r="AU124" s="188" t="s">
        <v>76</v>
      </c>
      <c r="AY124" s="187" t="s">
        <v>151</v>
      </c>
      <c r="BK124" s="189">
        <f>BK125</f>
        <v>0</v>
      </c>
    </row>
    <row r="125" spans="1:65" s="12" customFormat="1" ht="22.9" customHeight="1">
      <c r="B125" s="176"/>
      <c r="C125" s="177"/>
      <c r="D125" s="178" t="s">
        <v>75</v>
      </c>
      <c r="E125" s="190" t="s">
        <v>84</v>
      </c>
      <c r="F125" s="190" t="s">
        <v>99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SUM(P126:P127)</f>
        <v>0</v>
      </c>
      <c r="Q125" s="184"/>
      <c r="R125" s="185">
        <f>SUM(R126:R127)</f>
        <v>0</v>
      </c>
      <c r="S125" s="184"/>
      <c r="T125" s="186">
        <f>SUM(T126:T127)</f>
        <v>0</v>
      </c>
      <c r="AR125" s="187" t="s">
        <v>84</v>
      </c>
      <c r="AT125" s="188" t="s">
        <v>75</v>
      </c>
      <c r="AU125" s="188" t="s">
        <v>84</v>
      </c>
      <c r="AY125" s="187" t="s">
        <v>151</v>
      </c>
      <c r="BK125" s="189">
        <f>SUM(BK126:BK127)</f>
        <v>0</v>
      </c>
    </row>
    <row r="126" spans="1:65" s="2" customFormat="1" ht="21.75" customHeight="1">
      <c r="A126" s="34"/>
      <c r="B126" s="35"/>
      <c r="C126" s="192" t="s">
        <v>84</v>
      </c>
      <c r="D126" s="192" t="s">
        <v>152</v>
      </c>
      <c r="E126" s="193" t="s">
        <v>716</v>
      </c>
      <c r="F126" s="194" t="s">
        <v>717</v>
      </c>
      <c r="G126" s="195" t="s">
        <v>162</v>
      </c>
      <c r="H126" s="196">
        <v>10</v>
      </c>
      <c r="I126" s="197"/>
      <c r="J126" s="198">
        <f>ROUND(I126*H126,2)</f>
        <v>0</v>
      </c>
      <c r="K126" s="194" t="s">
        <v>718</v>
      </c>
      <c r="L126" s="39"/>
      <c r="M126" s="199" t="s">
        <v>1</v>
      </c>
      <c r="N126" s="200" t="s">
        <v>43</v>
      </c>
      <c r="O126" s="72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156</v>
      </c>
      <c r="AT126" s="203" t="s">
        <v>152</v>
      </c>
      <c r="AU126" s="203" t="s">
        <v>86</v>
      </c>
      <c r="AY126" s="17" t="s">
        <v>151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156</v>
      </c>
      <c r="BK126" s="204">
        <f>ROUND(I126*H126,2)</f>
        <v>0</v>
      </c>
      <c r="BL126" s="17" t="s">
        <v>156</v>
      </c>
      <c r="BM126" s="203" t="s">
        <v>719</v>
      </c>
    </row>
    <row r="127" spans="1:65" s="2" customFormat="1" ht="24.2" customHeight="1">
      <c r="A127" s="34"/>
      <c r="B127" s="35"/>
      <c r="C127" s="228" t="s">
        <v>86</v>
      </c>
      <c r="D127" s="228" t="s">
        <v>217</v>
      </c>
      <c r="E127" s="229" t="s">
        <v>720</v>
      </c>
      <c r="F127" s="230" t="s">
        <v>721</v>
      </c>
      <c r="G127" s="231" t="s">
        <v>162</v>
      </c>
      <c r="H127" s="232">
        <v>10</v>
      </c>
      <c r="I127" s="233"/>
      <c r="J127" s="234">
        <f>ROUND(I127*H127,2)</f>
        <v>0</v>
      </c>
      <c r="K127" s="230" t="s">
        <v>718</v>
      </c>
      <c r="L127" s="235"/>
      <c r="M127" s="236" t="s">
        <v>1</v>
      </c>
      <c r="N127" s="237" t="s">
        <v>43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194</v>
      </c>
      <c r="AT127" s="203" t="s">
        <v>217</v>
      </c>
      <c r="AU127" s="203" t="s">
        <v>86</v>
      </c>
      <c r="AY127" s="17" t="s">
        <v>151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156</v>
      </c>
      <c r="BK127" s="204">
        <f>ROUND(I127*H127,2)</f>
        <v>0</v>
      </c>
      <c r="BL127" s="17" t="s">
        <v>156</v>
      </c>
      <c r="BM127" s="203" t="s">
        <v>722</v>
      </c>
    </row>
    <row r="128" spans="1:65" s="12" customFormat="1" ht="25.9" customHeight="1">
      <c r="B128" s="176"/>
      <c r="C128" s="177"/>
      <c r="D128" s="178" t="s">
        <v>75</v>
      </c>
      <c r="E128" s="179" t="s">
        <v>723</v>
      </c>
      <c r="F128" s="179" t="s">
        <v>724</v>
      </c>
      <c r="G128" s="177"/>
      <c r="H128" s="177"/>
      <c r="I128" s="180"/>
      <c r="J128" s="181">
        <f>BK128</f>
        <v>0</v>
      </c>
      <c r="K128" s="177"/>
      <c r="L128" s="182"/>
      <c r="M128" s="183"/>
      <c r="N128" s="184"/>
      <c r="O128" s="184"/>
      <c r="P128" s="185">
        <f>SUM(P129:P210)</f>
        <v>0</v>
      </c>
      <c r="Q128" s="184"/>
      <c r="R128" s="185">
        <f>SUM(R129:R210)</f>
        <v>0</v>
      </c>
      <c r="S128" s="184"/>
      <c r="T128" s="186">
        <f>SUM(T129:T210)</f>
        <v>0</v>
      </c>
      <c r="AR128" s="187" t="s">
        <v>156</v>
      </c>
      <c r="AT128" s="188" t="s">
        <v>75</v>
      </c>
      <c r="AU128" s="188" t="s">
        <v>76</v>
      </c>
      <c r="AY128" s="187" t="s">
        <v>151</v>
      </c>
      <c r="BK128" s="189">
        <f>SUM(BK129:BK210)</f>
        <v>0</v>
      </c>
    </row>
    <row r="129" spans="1:65" s="2" customFormat="1" ht="21.75" customHeight="1">
      <c r="A129" s="34"/>
      <c r="B129" s="35"/>
      <c r="C129" s="192" t="s">
        <v>166</v>
      </c>
      <c r="D129" s="192" t="s">
        <v>152</v>
      </c>
      <c r="E129" s="193" t="s">
        <v>725</v>
      </c>
      <c r="F129" s="194" t="s">
        <v>726</v>
      </c>
      <c r="G129" s="195" t="s">
        <v>338</v>
      </c>
      <c r="H129" s="196">
        <v>1</v>
      </c>
      <c r="I129" s="197"/>
      <c r="J129" s="198">
        <f t="shared" ref="J129:J160" si="0">ROUND(I129*H129,2)</f>
        <v>0</v>
      </c>
      <c r="K129" s="194" t="s">
        <v>727</v>
      </c>
      <c r="L129" s="39"/>
      <c r="M129" s="199" t="s">
        <v>1</v>
      </c>
      <c r="N129" s="200" t="s">
        <v>43</v>
      </c>
      <c r="O129" s="72"/>
      <c r="P129" s="201">
        <f t="shared" ref="P129:P160" si="1">O129*H129</f>
        <v>0</v>
      </c>
      <c r="Q129" s="201">
        <v>0</v>
      </c>
      <c r="R129" s="201">
        <f t="shared" ref="R129:R160" si="2">Q129*H129</f>
        <v>0</v>
      </c>
      <c r="S129" s="201">
        <v>0</v>
      </c>
      <c r="T129" s="202">
        <f t="shared" ref="T129:T160" si="3"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728</v>
      </c>
      <c r="AT129" s="203" t="s">
        <v>152</v>
      </c>
      <c r="AU129" s="203" t="s">
        <v>84</v>
      </c>
      <c r="AY129" s="17" t="s">
        <v>151</v>
      </c>
      <c r="BE129" s="204">
        <f t="shared" ref="BE129:BE160" si="4">IF(N129="základní",J129,0)</f>
        <v>0</v>
      </c>
      <c r="BF129" s="204">
        <f t="shared" ref="BF129:BF160" si="5">IF(N129="snížená",J129,0)</f>
        <v>0</v>
      </c>
      <c r="BG129" s="204">
        <f t="shared" ref="BG129:BG160" si="6">IF(N129="zákl. přenesená",J129,0)</f>
        <v>0</v>
      </c>
      <c r="BH129" s="204">
        <f t="shared" ref="BH129:BH160" si="7">IF(N129="sníž. přenesená",J129,0)</f>
        <v>0</v>
      </c>
      <c r="BI129" s="204">
        <f t="shared" ref="BI129:BI160" si="8">IF(N129="nulová",J129,0)</f>
        <v>0</v>
      </c>
      <c r="BJ129" s="17" t="s">
        <v>156</v>
      </c>
      <c r="BK129" s="204">
        <f t="shared" ref="BK129:BK160" si="9">ROUND(I129*H129,2)</f>
        <v>0</v>
      </c>
      <c r="BL129" s="17" t="s">
        <v>728</v>
      </c>
      <c r="BM129" s="203" t="s">
        <v>729</v>
      </c>
    </row>
    <row r="130" spans="1:65" s="2" customFormat="1" ht="24.2" customHeight="1">
      <c r="A130" s="34"/>
      <c r="B130" s="35"/>
      <c r="C130" s="192" t="s">
        <v>156</v>
      </c>
      <c r="D130" s="192" t="s">
        <v>152</v>
      </c>
      <c r="E130" s="193" t="s">
        <v>730</v>
      </c>
      <c r="F130" s="194" t="s">
        <v>731</v>
      </c>
      <c r="G130" s="195" t="s">
        <v>162</v>
      </c>
      <c r="H130" s="196">
        <v>35</v>
      </c>
      <c r="I130" s="197"/>
      <c r="J130" s="198">
        <f t="shared" si="0"/>
        <v>0</v>
      </c>
      <c r="K130" s="194" t="s">
        <v>727</v>
      </c>
      <c r="L130" s="39"/>
      <c r="M130" s="199" t="s">
        <v>1</v>
      </c>
      <c r="N130" s="200" t="s">
        <v>43</v>
      </c>
      <c r="O130" s="72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728</v>
      </c>
      <c r="AT130" s="203" t="s">
        <v>152</v>
      </c>
      <c r="AU130" s="203" t="s">
        <v>84</v>
      </c>
      <c r="AY130" s="17" t="s">
        <v>151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7" t="s">
        <v>156</v>
      </c>
      <c r="BK130" s="204">
        <f t="shared" si="9"/>
        <v>0</v>
      </c>
      <c r="BL130" s="17" t="s">
        <v>728</v>
      </c>
      <c r="BM130" s="203" t="s">
        <v>732</v>
      </c>
    </row>
    <row r="131" spans="1:65" s="2" customFormat="1" ht="24.2" customHeight="1">
      <c r="A131" s="34"/>
      <c r="B131" s="35"/>
      <c r="C131" s="228" t="s">
        <v>179</v>
      </c>
      <c r="D131" s="228" t="s">
        <v>217</v>
      </c>
      <c r="E131" s="229" t="s">
        <v>733</v>
      </c>
      <c r="F131" s="230" t="s">
        <v>734</v>
      </c>
      <c r="G131" s="231" t="s">
        <v>162</v>
      </c>
      <c r="H131" s="232">
        <v>30</v>
      </c>
      <c r="I131" s="233"/>
      <c r="J131" s="234">
        <f t="shared" si="0"/>
        <v>0</v>
      </c>
      <c r="K131" s="230" t="s">
        <v>727</v>
      </c>
      <c r="L131" s="235"/>
      <c r="M131" s="236" t="s">
        <v>1</v>
      </c>
      <c r="N131" s="237" t="s">
        <v>43</v>
      </c>
      <c r="O131" s="72"/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735</v>
      </c>
      <c r="AT131" s="203" t="s">
        <v>217</v>
      </c>
      <c r="AU131" s="203" t="s">
        <v>84</v>
      </c>
      <c r="AY131" s="17" t="s">
        <v>151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7" t="s">
        <v>156</v>
      </c>
      <c r="BK131" s="204">
        <f t="shared" si="9"/>
        <v>0</v>
      </c>
      <c r="BL131" s="17" t="s">
        <v>735</v>
      </c>
      <c r="BM131" s="203" t="s">
        <v>736</v>
      </c>
    </row>
    <row r="132" spans="1:65" s="2" customFormat="1" ht="24.2" customHeight="1">
      <c r="A132" s="34"/>
      <c r="B132" s="35"/>
      <c r="C132" s="228" t="s">
        <v>185</v>
      </c>
      <c r="D132" s="228" t="s">
        <v>217</v>
      </c>
      <c r="E132" s="229" t="s">
        <v>737</v>
      </c>
      <c r="F132" s="230" t="s">
        <v>738</v>
      </c>
      <c r="G132" s="231" t="s">
        <v>162</v>
      </c>
      <c r="H132" s="232">
        <v>5</v>
      </c>
      <c r="I132" s="233"/>
      <c r="J132" s="234">
        <f t="shared" si="0"/>
        <v>0</v>
      </c>
      <c r="K132" s="230" t="s">
        <v>727</v>
      </c>
      <c r="L132" s="235"/>
      <c r="M132" s="236" t="s">
        <v>1</v>
      </c>
      <c r="N132" s="237" t="s">
        <v>43</v>
      </c>
      <c r="O132" s="72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735</v>
      </c>
      <c r="AT132" s="203" t="s">
        <v>217</v>
      </c>
      <c r="AU132" s="203" t="s">
        <v>84</v>
      </c>
      <c r="AY132" s="17" t="s">
        <v>151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17" t="s">
        <v>156</v>
      </c>
      <c r="BK132" s="204">
        <f t="shared" si="9"/>
        <v>0</v>
      </c>
      <c r="BL132" s="17" t="s">
        <v>735</v>
      </c>
      <c r="BM132" s="203" t="s">
        <v>739</v>
      </c>
    </row>
    <row r="133" spans="1:65" s="2" customFormat="1" ht="33" customHeight="1">
      <c r="A133" s="34"/>
      <c r="B133" s="35"/>
      <c r="C133" s="192" t="s">
        <v>190</v>
      </c>
      <c r="D133" s="192" t="s">
        <v>152</v>
      </c>
      <c r="E133" s="193" t="s">
        <v>740</v>
      </c>
      <c r="F133" s="194" t="s">
        <v>741</v>
      </c>
      <c r="G133" s="195" t="s">
        <v>162</v>
      </c>
      <c r="H133" s="196">
        <v>5</v>
      </c>
      <c r="I133" s="197"/>
      <c r="J133" s="198">
        <f t="shared" si="0"/>
        <v>0</v>
      </c>
      <c r="K133" s="194" t="s">
        <v>727</v>
      </c>
      <c r="L133" s="39"/>
      <c r="M133" s="199" t="s">
        <v>1</v>
      </c>
      <c r="N133" s="200" t="s">
        <v>43</v>
      </c>
      <c r="O133" s="72"/>
      <c r="P133" s="201">
        <f t="shared" si="1"/>
        <v>0</v>
      </c>
      <c r="Q133" s="201">
        <v>0</v>
      </c>
      <c r="R133" s="201">
        <f t="shared" si="2"/>
        <v>0</v>
      </c>
      <c r="S133" s="201">
        <v>0</v>
      </c>
      <c r="T133" s="202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728</v>
      </c>
      <c r="AT133" s="203" t="s">
        <v>152</v>
      </c>
      <c r="AU133" s="203" t="s">
        <v>84</v>
      </c>
      <c r="AY133" s="17" t="s">
        <v>151</v>
      </c>
      <c r="BE133" s="204">
        <f t="shared" si="4"/>
        <v>0</v>
      </c>
      <c r="BF133" s="204">
        <f t="shared" si="5"/>
        <v>0</v>
      </c>
      <c r="BG133" s="204">
        <f t="shared" si="6"/>
        <v>0</v>
      </c>
      <c r="BH133" s="204">
        <f t="shared" si="7"/>
        <v>0</v>
      </c>
      <c r="BI133" s="204">
        <f t="shared" si="8"/>
        <v>0</v>
      </c>
      <c r="BJ133" s="17" t="s">
        <v>156</v>
      </c>
      <c r="BK133" s="204">
        <f t="shared" si="9"/>
        <v>0</v>
      </c>
      <c r="BL133" s="17" t="s">
        <v>728</v>
      </c>
      <c r="BM133" s="203" t="s">
        <v>742</v>
      </c>
    </row>
    <row r="134" spans="1:65" s="2" customFormat="1" ht="24.2" customHeight="1">
      <c r="A134" s="34"/>
      <c r="B134" s="35"/>
      <c r="C134" s="228" t="s">
        <v>194</v>
      </c>
      <c r="D134" s="228" t="s">
        <v>217</v>
      </c>
      <c r="E134" s="229" t="s">
        <v>743</v>
      </c>
      <c r="F134" s="230" t="s">
        <v>744</v>
      </c>
      <c r="G134" s="231" t="s">
        <v>162</v>
      </c>
      <c r="H134" s="232">
        <v>5</v>
      </c>
      <c r="I134" s="233"/>
      <c r="J134" s="234">
        <f t="shared" si="0"/>
        <v>0</v>
      </c>
      <c r="K134" s="230" t="s">
        <v>727</v>
      </c>
      <c r="L134" s="235"/>
      <c r="M134" s="236" t="s">
        <v>1</v>
      </c>
      <c r="N134" s="237" t="s">
        <v>43</v>
      </c>
      <c r="O134" s="72"/>
      <c r="P134" s="201">
        <f t="shared" si="1"/>
        <v>0</v>
      </c>
      <c r="Q134" s="201">
        <v>0</v>
      </c>
      <c r="R134" s="201">
        <f t="shared" si="2"/>
        <v>0</v>
      </c>
      <c r="S134" s="201">
        <v>0</v>
      </c>
      <c r="T134" s="202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728</v>
      </c>
      <c r="AT134" s="203" t="s">
        <v>217</v>
      </c>
      <c r="AU134" s="203" t="s">
        <v>84</v>
      </c>
      <c r="AY134" s="17" t="s">
        <v>151</v>
      </c>
      <c r="BE134" s="204">
        <f t="shared" si="4"/>
        <v>0</v>
      </c>
      <c r="BF134" s="204">
        <f t="shared" si="5"/>
        <v>0</v>
      </c>
      <c r="BG134" s="204">
        <f t="shared" si="6"/>
        <v>0</v>
      </c>
      <c r="BH134" s="204">
        <f t="shared" si="7"/>
        <v>0</v>
      </c>
      <c r="BI134" s="204">
        <f t="shared" si="8"/>
        <v>0</v>
      </c>
      <c r="BJ134" s="17" t="s">
        <v>156</v>
      </c>
      <c r="BK134" s="204">
        <f t="shared" si="9"/>
        <v>0</v>
      </c>
      <c r="BL134" s="17" t="s">
        <v>728</v>
      </c>
      <c r="BM134" s="203" t="s">
        <v>745</v>
      </c>
    </row>
    <row r="135" spans="1:65" s="2" customFormat="1" ht="24.2" customHeight="1">
      <c r="A135" s="34"/>
      <c r="B135" s="35"/>
      <c r="C135" s="192" t="s">
        <v>574</v>
      </c>
      <c r="D135" s="192" t="s">
        <v>152</v>
      </c>
      <c r="E135" s="193" t="s">
        <v>746</v>
      </c>
      <c r="F135" s="194" t="s">
        <v>747</v>
      </c>
      <c r="G135" s="195" t="s">
        <v>338</v>
      </c>
      <c r="H135" s="196">
        <v>1</v>
      </c>
      <c r="I135" s="197"/>
      <c r="J135" s="198">
        <f t="shared" si="0"/>
        <v>0</v>
      </c>
      <c r="K135" s="194" t="s">
        <v>727</v>
      </c>
      <c r="L135" s="39"/>
      <c r="M135" s="199" t="s">
        <v>1</v>
      </c>
      <c r="N135" s="200" t="s">
        <v>43</v>
      </c>
      <c r="O135" s="72"/>
      <c r="P135" s="201">
        <f t="shared" si="1"/>
        <v>0</v>
      </c>
      <c r="Q135" s="201">
        <v>0</v>
      </c>
      <c r="R135" s="201">
        <f t="shared" si="2"/>
        <v>0</v>
      </c>
      <c r="S135" s="201">
        <v>0</v>
      </c>
      <c r="T135" s="202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728</v>
      </c>
      <c r="AT135" s="203" t="s">
        <v>152</v>
      </c>
      <c r="AU135" s="203" t="s">
        <v>84</v>
      </c>
      <c r="AY135" s="17" t="s">
        <v>151</v>
      </c>
      <c r="BE135" s="204">
        <f t="shared" si="4"/>
        <v>0</v>
      </c>
      <c r="BF135" s="204">
        <f t="shared" si="5"/>
        <v>0</v>
      </c>
      <c r="BG135" s="204">
        <f t="shared" si="6"/>
        <v>0</v>
      </c>
      <c r="BH135" s="204">
        <f t="shared" si="7"/>
        <v>0</v>
      </c>
      <c r="BI135" s="204">
        <f t="shared" si="8"/>
        <v>0</v>
      </c>
      <c r="BJ135" s="17" t="s">
        <v>156</v>
      </c>
      <c r="BK135" s="204">
        <f t="shared" si="9"/>
        <v>0</v>
      </c>
      <c r="BL135" s="17" t="s">
        <v>728</v>
      </c>
      <c r="BM135" s="203" t="s">
        <v>748</v>
      </c>
    </row>
    <row r="136" spans="1:65" s="2" customFormat="1" ht="21.75" customHeight="1">
      <c r="A136" s="34"/>
      <c r="B136" s="35"/>
      <c r="C136" s="228" t="s">
        <v>204</v>
      </c>
      <c r="D136" s="228" t="s">
        <v>217</v>
      </c>
      <c r="E136" s="229" t="s">
        <v>749</v>
      </c>
      <c r="F136" s="230" t="s">
        <v>750</v>
      </c>
      <c r="G136" s="231" t="s">
        <v>338</v>
      </c>
      <c r="H136" s="232">
        <v>1</v>
      </c>
      <c r="I136" s="233"/>
      <c r="J136" s="234">
        <f t="shared" si="0"/>
        <v>0</v>
      </c>
      <c r="K136" s="230" t="s">
        <v>727</v>
      </c>
      <c r="L136" s="235"/>
      <c r="M136" s="236" t="s">
        <v>1</v>
      </c>
      <c r="N136" s="237" t="s">
        <v>43</v>
      </c>
      <c r="O136" s="72"/>
      <c r="P136" s="201">
        <f t="shared" si="1"/>
        <v>0</v>
      </c>
      <c r="Q136" s="201">
        <v>0</v>
      </c>
      <c r="R136" s="201">
        <f t="shared" si="2"/>
        <v>0</v>
      </c>
      <c r="S136" s="201">
        <v>0</v>
      </c>
      <c r="T136" s="202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735</v>
      </c>
      <c r="AT136" s="203" t="s">
        <v>217</v>
      </c>
      <c r="AU136" s="203" t="s">
        <v>84</v>
      </c>
      <c r="AY136" s="17" t="s">
        <v>151</v>
      </c>
      <c r="BE136" s="204">
        <f t="shared" si="4"/>
        <v>0</v>
      </c>
      <c r="BF136" s="204">
        <f t="shared" si="5"/>
        <v>0</v>
      </c>
      <c r="BG136" s="204">
        <f t="shared" si="6"/>
        <v>0</v>
      </c>
      <c r="BH136" s="204">
        <f t="shared" si="7"/>
        <v>0</v>
      </c>
      <c r="BI136" s="204">
        <f t="shared" si="8"/>
        <v>0</v>
      </c>
      <c r="BJ136" s="17" t="s">
        <v>156</v>
      </c>
      <c r="BK136" s="204">
        <f t="shared" si="9"/>
        <v>0</v>
      </c>
      <c r="BL136" s="17" t="s">
        <v>735</v>
      </c>
      <c r="BM136" s="203" t="s">
        <v>751</v>
      </c>
    </row>
    <row r="137" spans="1:65" s="2" customFormat="1" ht="37.9" customHeight="1">
      <c r="A137" s="34"/>
      <c r="B137" s="35"/>
      <c r="C137" s="192" t="s">
        <v>209</v>
      </c>
      <c r="D137" s="192" t="s">
        <v>152</v>
      </c>
      <c r="E137" s="193" t="s">
        <v>752</v>
      </c>
      <c r="F137" s="194" t="s">
        <v>753</v>
      </c>
      <c r="G137" s="195" t="s">
        <v>338</v>
      </c>
      <c r="H137" s="196">
        <v>1</v>
      </c>
      <c r="I137" s="197"/>
      <c r="J137" s="198">
        <f t="shared" si="0"/>
        <v>0</v>
      </c>
      <c r="K137" s="194" t="s">
        <v>727</v>
      </c>
      <c r="L137" s="39"/>
      <c r="M137" s="199" t="s">
        <v>1</v>
      </c>
      <c r="N137" s="200" t="s">
        <v>43</v>
      </c>
      <c r="O137" s="72"/>
      <c r="P137" s="201">
        <f t="shared" si="1"/>
        <v>0</v>
      </c>
      <c r="Q137" s="201">
        <v>0</v>
      </c>
      <c r="R137" s="201">
        <f t="shared" si="2"/>
        <v>0</v>
      </c>
      <c r="S137" s="201">
        <v>0</v>
      </c>
      <c r="T137" s="202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728</v>
      </c>
      <c r="AT137" s="203" t="s">
        <v>152</v>
      </c>
      <c r="AU137" s="203" t="s">
        <v>84</v>
      </c>
      <c r="AY137" s="17" t="s">
        <v>151</v>
      </c>
      <c r="BE137" s="204">
        <f t="shared" si="4"/>
        <v>0</v>
      </c>
      <c r="BF137" s="204">
        <f t="shared" si="5"/>
        <v>0</v>
      </c>
      <c r="BG137" s="204">
        <f t="shared" si="6"/>
        <v>0</v>
      </c>
      <c r="BH137" s="204">
        <f t="shared" si="7"/>
        <v>0</v>
      </c>
      <c r="BI137" s="204">
        <f t="shared" si="8"/>
        <v>0</v>
      </c>
      <c r="BJ137" s="17" t="s">
        <v>156</v>
      </c>
      <c r="BK137" s="204">
        <f t="shared" si="9"/>
        <v>0</v>
      </c>
      <c r="BL137" s="17" t="s">
        <v>728</v>
      </c>
      <c r="BM137" s="203" t="s">
        <v>754</v>
      </c>
    </row>
    <row r="138" spans="1:65" s="2" customFormat="1" ht="76.349999999999994" customHeight="1">
      <c r="A138" s="34"/>
      <c r="B138" s="35"/>
      <c r="C138" s="228" t="s">
        <v>216</v>
      </c>
      <c r="D138" s="228" t="s">
        <v>217</v>
      </c>
      <c r="E138" s="229" t="s">
        <v>755</v>
      </c>
      <c r="F138" s="230" t="s">
        <v>756</v>
      </c>
      <c r="G138" s="231" t="s">
        <v>338</v>
      </c>
      <c r="H138" s="232">
        <v>1</v>
      </c>
      <c r="I138" s="233"/>
      <c r="J138" s="234">
        <f t="shared" si="0"/>
        <v>0</v>
      </c>
      <c r="K138" s="230" t="s">
        <v>718</v>
      </c>
      <c r="L138" s="235"/>
      <c r="M138" s="236" t="s">
        <v>1</v>
      </c>
      <c r="N138" s="237" t="s">
        <v>43</v>
      </c>
      <c r="O138" s="72"/>
      <c r="P138" s="201">
        <f t="shared" si="1"/>
        <v>0</v>
      </c>
      <c r="Q138" s="201">
        <v>0</v>
      </c>
      <c r="R138" s="201">
        <f t="shared" si="2"/>
        <v>0</v>
      </c>
      <c r="S138" s="201">
        <v>0</v>
      </c>
      <c r="T138" s="202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735</v>
      </c>
      <c r="AT138" s="203" t="s">
        <v>217</v>
      </c>
      <c r="AU138" s="203" t="s">
        <v>84</v>
      </c>
      <c r="AY138" s="17" t="s">
        <v>151</v>
      </c>
      <c r="BE138" s="204">
        <f t="shared" si="4"/>
        <v>0</v>
      </c>
      <c r="BF138" s="204">
        <f t="shared" si="5"/>
        <v>0</v>
      </c>
      <c r="BG138" s="204">
        <f t="shared" si="6"/>
        <v>0</v>
      </c>
      <c r="BH138" s="204">
        <f t="shared" si="7"/>
        <v>0</v>
      </c>
      <c r="BI138" s="204">
        <f t="shared" si="8"/>
        <v>0</v>
      </c>
      <c r="BJ138" s="17" t="s">
        <v>156</v>
      </c>
      <c r="BK138" s="204">
        <f t="shared" si="9"/>
        <v>0</v>
      </c>
      <c r="BL138" s="17" t="s">
        <v>735</v>
      </c>
      <c r="BM138" s="203" t="s">
        <v>757</v>
      </c>
    </row>
    <row r="139" spans="1:65" s="2" customFormat="1" ht="21.75" customHeight="1">
      <c r="A139" s="34"/>
      <c r="B139" s="35"/>
      <c r="C139" s="192" t="s">
        <v>224</v>
      </c>
      <c r="D139" s="192" t="s">
        <v>152</v>
      </c>
      <c r="E139" s="193" t="s">
        <v>758</v>
      </c>
      <c r="F139" s="194" t="s">
        <v>759</v>
      </c>
      <c r="G139" s="195" t="s">
        <v>338</v>
      </c>
      <c r="H139" s="196">
        <v>1</v>
      </c>
      <c r="I139" s="197"/>
      <c r="J139" s="198">
        <f t="shared" si="0"/>
        <v>0</v>
      </c>
      <c r="K139" s="194" t="s">
        <v>727</v>
      </c>
      <c r="L139" s="39"/>
      <c r="M139" s="199" t="s">
        <v>1</v>
      </c>
      <c r="N139" s="200" t="s">
        <v>43</v>
      </c>
      <c r="O139" s="72"/>
      <c r="P139" s="201">
        <f t="shared" si="1"/>
        <v>0</v>
      </c>
      <c r="Q139" s="201">
        <v>0</v>
      </c>
      <c r="R139" s="201">
        <f t="shared" si="2"/>
        <v>0</v>
      </c>
      <c r="S139" s="201">
        <v>0</v>
      </c>
      <c r="T139" s="202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156</v>
      </c>
      <c r="AT139" s="203" t="s">
        <v>152</v>
      </c>
      <c r="AU139" s="203" t="s">
        <v>84</v>
      </c>
      <c r="AY139" s="17" t="s">
        <v>151</v>
      </c>
      <c r="BE139" s="204">
        <f t="shared" si="4"/>
        <v>0</v>
      </c>
      <c r="BF139" s="204">
        <f t="shared" si="5"/>
        <v>0</v>
      </c>
      <c r="BG139" s="204">
        <f t="shared" si="6"/>
        <v>0</v>
      </c>
      <c r="BH139" s="204">
        <f t="shared" si="7"/>
        <v>0</v>
      </c>
      <c r="BI139" s="204">
        <f t="shared" si="8"/>
        <v>0</v>
      </c>
      <c r="BJ139" s="17" t="s">
        <v>156</v>
      </c>
      <c r="BK139" s="204">
        <f t="shared" si="9"/>
        <v>0</v>
      </c>
      <c r="BL139" s="17" t="s">
        <v>156</v>
      </c>
      <c r="BM139" s="203" t="s">
        <v>760</v>
      </c>
    </row>
    <row r="140" spans="1:65" s="2" customFormat="1" ht="37.9" customHeight="1">
      <c r="A140" s="34"/>
      <c r="B140" s="35"/>
      <c r="C140" s="228" t="s">
        <v>230</v>
      </c>
      <c r="D140" s="228" t="s">
        <v>217</v>
      </c>
      <c r="E140" s="229" t="s">
        <v>761</v>
      </c>
      <c r="F140" s="230" t="s">
        <v>762</v>
      </c>
      <c r="G140" s="231" t="s">
        <v>338</v>
      </c>
      <c r="H140" s="232">
        <v>1</v>
      </c>
      <c r="I140" s="233"/>
      <c r="J140" s="234">
        <f t="shared" si="0"/>
        <v>0</v>
      </c>
      <c r="K140" s="230" t="s">
        <v>727</v>
      </c>
      <c r="L140" s="235"/>
      <c r="M140" s="236" t="s">
        <v>1</v>
      </c>
      <c r="N140" s="237" t="s">
        <v>43</v>
      </c>
      <c r="O140" s="72"/>
      <c r="P140" s="201">
        <f t="shared" si="1"/>
        <v>0</v>
      </c>
      <c r="Q140" s="201">
        <v>0</v>
      </c>
      <c r="R140" s="201">
        <f t="shared" si="2"/>
        <v>0</v>
      </c>
      <c r="S140" s="201">
        <v>0</v>
      </c>
      <c r="T140" s="202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735</v>
      </c>
      <c r="AT140" s="203" t="s">
        <v>217</v>
      </c>
      <c r="AU140" s="203" t="s">
        <v>84</v>
      </c>
      <c r="AY140" s="17" t="s">
        <v>151</v>
      </c>
      <c r="BE140" s="204">
        <f t="shared" si="4"/>
        <v>0</v>
      </c>
      <c r="BF140" s="204">
        <f t="shared" si="5"/>
        <v>0</v>
      </c>
      <c r="BG140" s="204">
        <f t="shared" si="6"/>
        <v>0</v>
      </c>
      <c r="BH140" s="204">
        <f t="shared" si="7"/>
        <v>0</v>
      </c>
      <c r="BI140" s="204">
        <f t="shared" si="8"/>
        <v>0</v>
      </c>
      <c r="BJ140" s="17" t="s">
        <v>156</v>
      </c>
      <c r="BK140" s="204">
        <f t="shared" si="9"/>
        <v>0</v>
      </c>
      <c r="BL140" s="17" t="s">
        <v>735</v>
      </c>
      <c r="BM140" s="203" t="s">
        <v>763</v>
      </c>
    </row>
    <row r="141" spans="1:65" s="2" customFormat="1" ht="16.5" customHeight="1">
      <c r="A141" s="34"/>
      <c r="B141" s="35"/>
      <c r="C141" s="192" t="s">
        <v>8</v>
      </c>
      <c r="D141" s="192" t="s">
        <v>152</v>
      </c>
      <c r="E141" s="193" t="s">
        <v>764</v>
      </c>
      <c r="F141" s="194" t="s">
        <v>765</v>
      </c>
      <c r="G141" s="195" t="s">
        <v>338</v>
      </c>
      <c r="H141" s="196">
        <v>9</v>
      </c>
      <c r="I141" s="197"/>
      <c r="J141" s="198">
        <f t="shared" si="0"/>
        <v>0</v>
      </c>
      <c r="K141" s="194" t="s">
        <v>727</v>
      </c>
      <c r="L141" s="39"/>
      <c r="M141" s="199" t="s">
        <v>1</v>
      </c>
      <c r="N141" s="200" t="s">
        <v>43</v>
      </c>
      <c r="O141" s="72"/>
      <c r="P141" s="201">
        <f t="shared" si="1"/>
        <v>0</v>
      </c>
      <c r="Q141" s="201">
        <v>0</v>
      </c>
      <c r="R141" s="201">
        <f t="shared" si="2"/>
        <v>0</v>
      </c>
      <c r="S141" s="201">
        <v>0</v>
      </c>
      <c r="T141" s="202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728</v>
      </c>
      <c r="AT141" s="203" t="s">
        <v>152</v>
      </c>
      <c r="AU141" s="203" t="s">
        <v>84</v>
      </c>
      <c r="AY141" s="17" t="s">
        <v>151</v>
      </c>
      <c r="BE141" s="204">
        <f t="shared" si="4"/>
        <v>0</v>
      </c>
      <c r="BF141" s="204">
        <f t="shared" si="5"/>
        <v>0</v>
      </c>
      <c r="BG141" s="204">
        <f t="shared" si="6"/>
        <v>0</v>
      </c>
      <c r="BH141" s="204">
        <f t="shared" si="7"/>
        <v>0</v>
      </c>
      <c r="BI141" s="204">
        <f t="shared" si="8"/>
        <v>0</v>
      </c>
      <c r="BJ141" s="17" t="s">
        <v>156</v>
      </c>
      <c r="BK141" s="204">
        <f t="shared" si="9"/>
        <v>0</v>
      </c>
      <c r="BL141" s="17" t="s">
        <v>728</v>
      </c>
      <c r="BM141" s="203" t="s">
        <v>766</v>
      </c>
    </row>
    <row r="142" spans="1:65" s="2" customFormat="1" ht="37.9" customHeight="1">
      <c r="A142" s="34"/>
      <c r="B142" s="35"/>
      <c r="C142" s="228" t="s">
        <v>239</v>
      </c>
      <c r="D142" s="228" t="s">
        <v>217</v>
      </c>
      <c r="E142" s="229" t="s">
        <v>767</v>
      </c>
      <c r="F142" s="230" t="s">
        <v>768</v>
      </c>
      <c r="G142" s="231" t="s">
        <v>338</v>
      </c>
      <c r="H142" s="232">
        <v>4</v>
      </c>
      <c r="I142" s="233"/>
      <c r="J142" s="234">
        <f t="shared" si="0"/>
        <v>0</v>
      </c>
      <c r="K142" s="230" t="s">
        <v>727</v>
      </c>
      <c r="L142" s="235"/>
      <c r="M142" s="236" t="s">
        <v>1</v>
      </c>
      <c r="N142" s="237" t="s">
        <v>43</v>
      </c>
      <c r="O142" s="72"/>
      <c r="P142" s="201">
        <f t="shared" si="1"/>
        <v>0</v>
      </c>
      <c r="Q142" s="201">
        <v>0</v>
      </c>
      <c r="R142" s="201">
        <f t="shared" si="2"/>
        <v>0</v>
      </c>
      <c r="S142" s="201">
        <v>0</v>
      </c>
      <c r="T142" s="202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735</v>
      </c>
      <c r="AT142" s="203" t="s">
        <v>217</v>
      </c>
      <c r="AU142" s="203" t="s">
        <v>84</v>
      </c>
      <c r="AY142" s="17" t="s">
        <v>151</v>
      </c>
      <c r="BE142" s="204">
        <f t="shared" si="4"/>
        <v>0</v>
      </c>
      <c r="BF142" s="204">
        <f t="shared" si="5"/>
        <v>0</v>
      </c>
      <c r="BG142" s="204">
        <f t="shared" si="6"/>
        <v>0</v>
      </c>
      <c r="BH142" s="204">
        <f t="shared" si="7"/>
        <v>0</v>
      </c>
      <c r="BI142" s="204">
        <f t="shared" si="8"/>
        <v>0</v>
      </c>
      <c r="BJ142" s="17" t="s">
        <v>156</v>
      </c>
      <c r="BK142" s="204">
        <f t="shared" si="9"/>
        <v>0</v>
      </c>
      <c r="BL142" s="17" t="s">
        <v>735</v>
      </c>
      <c r="BM142" s="203" t="s">
        <v>769</v>
      </c>
    </row>
    <row r="143" spans="1:65" s="2" customFormat="1" ht="37.9" customHeight="1">
      <c r="A143" s="34"/>
      <c r="B143" s="35"/>
      <c r="C143" s="228" t="s">
        <v>243</v>
      </c>
      <c r="D143" s="228" t="s">
        <v>217</v>
      </c>
      <c r="E143" s="229" t="s">
        <v>770</v>
      </c>
      <c r="F143" s="230" t="s">
        <v>771</v>
      </c>
      <c r="G143" s="231" t="s">
        <v>338</v>
      </c>
      <c r="H143" s="232">
        <v>1</v>
      </c>
      <c r="I143" s="233"/>
      <c r="J143" s="234">
        <f t="shared" si="0"/>
        <v>0</v>
      </c>
      <c r="K143" s="230" t="s">
        <v>727</v>
      </c>
      <c r="L143" s="235"/>
      <c r="M143" s="236" t="s">
        <v>1</v>
      </c>
      <c r="N143" s="237" t="s">
        <v>43</v>
      </c>
      <c r="O143" s="72"/>
      <c r="P143" s="201">
        <f t="shared" si="1"/>
        <v>0</v>
      </c>
      <c r="Q143" s="201">
        <v>0</v>
      </c>
      <c r="R143" s="201">
        <f t="shared" si="2"/>
        <v>0</v>
      </c>
      <c r="S143" s="201">
        <v>0</v>
      </c>
      <c r="T143" s="202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735</v>
      </c>
      <c r="AT143" s="203" t="s">
        <v>217</v>
      </c>
      <c r="AU143" s="203" t="s">
        <v>84</v>
      </c>
      <c r="AY143" s="17" t="s">
        <v>151</v>
      </c>
      <c r="BE143" s="204">
        <f t="shared" si="4"/>
        <v>0</v>
      </c>
      <c r="BF143" s="204">
        <f t="shared" si="5"/>
        <v>0</v>
      </c>
      <c r="BG143" s="204">
        <f t="shared" si="6"/>
        <v>0</v>
      </c>
      <c r="BH143" s="204">
        <f t="shared" si="7"/>
        <v>0</v>
      </c>
      <c r="BI143" s="204">
        <f t="shared" si="8"/>
        <v>0</v>
      </c>
      <c r="BJ143" s="17" t="s">
        <v>156</v>
      </c>
      <c r="BK143" s="204">
        <f t="shared" si="9"/>
        <v>0</v>
      </c>
      <c r="BL143" s="17" t="s">
        <v>735</v>
      </c>
      <c r="BM143" s="203" t="s">
        <v>772</v>
      </c>
    </row>
    <row r="144" spans="1:65" s="2" customFormat="1" ht="37.9" customHeight="1">
      <c r="A144" s="34"/>
      <c r="B144" s="35"/>
      <c r="C144" s="228" t="s">
        <v>248</v>
      </c>
      <c r="D144" s="228" t="s">
        <v>217</v>
      </c>
      <c r="E144" s="229" t="s">
        <v>773</v>
      </c>
      <c r="F144" s="230" t="s">
        <v>774</v>
      </c>
      <c r="G144" s="231" t="s">
        <v>338</v>
      </c>
      <c r="H144" s="232">
        <v>4</v>
      </c>
      <c r="I144" s="233"/>
      <c r="J144" s="234">
        <f t="shared" si="0"/>
        <v>0</v>
      </c>
      <c r="K144" s="230" t="s">
        <v>727</v>
      </c>
      <c r="L144" s="235"/>
      <c r="M144" s="236" t="s">
        <v>1</v>
      </c>
      <c r="N144" s="237" t="s">
        <v>43</v>
      </c>
      <c r="O144" s="72"/>
      <c r="P144" s="201">
        <f t="shared" si="1"/>
        <v>0</v>
      </c>
      <c r="Q144" s="201">
        <v>0</v>
      </c>
      <c r="R144" s="201">
        <f t="shared" si="2"/>
        <v>0</v>
      </c>
      <c r="S144" s="201">
        <v>0</v>
      </c>
      <c r="T144" s="202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735</v>
      </c>
      <c r="AT144" s="203" t="s">
        <v>217</v>
      </c>
      <c r="AU144" s="203" t="s">
        <v>84</v>
      </c>
      <c r="AY144" s="17" t="s">
        <v>151</v>
      </c>
      <c r="BE144" s="204">
        <f t="shared" si="4"/>
        <v>0</v>
      </c>
      <c r="BF144" s="204">
        <f t="shared" si="5"/>
        <v>0</v>
      </c>
      <c r="BG144" s="204">
        <f t="shared" si="6"/>
        <v>0</v>
      </c>
      <c r="BH144" s="204">
        <f t="shared" si="7"/>
        <v>0</v>
      </c>
      <c r="BI144" s="204">
        <f t="shared" si="8"/>
        <v>0</v>
      </c>
      <c r="BJ144" s="17" t="s">
        <v>156</v>
      </c>
      <c r="BK144" s="204">
        <f t="shared" si="9"/>
        <v>0</v>
      </c>
      <c r="BL144" s="17" t="s">
        <v>735</v>
      </c>
      <c r="BM144" s="203" t="s">
        <v>775</v>
      </c>
    </row>
    <row r="145" spans="1:65" s="2" customFormat="1" ht="21.75" customHeight="1">
      <c r="A145" s="34"/>
      <c r="B145" s="35"/>
      <c r="C145" s="192" t="s">
        <v>253</v>
      </c>
      <c r="D145" s="192" t="s">
        <v>152</v>
      </c>
      <c r="E145" s="193" t="s">
        <v>776</v>
      </c>
      <c r="F145" s="194" t="s">
        <v>777</v>
      </c>
      <c r="G145" s="195" t="s">
        <v>338</v>
      </c>
      <c r="H145" s="196">
        <v>5</v>
      </c>
      <c r="I145" s="197"/>
      <c r="J145" s="198">
        <f t="shared" si="0"/>
        <v>0</v>
      </c>
      <c r="K145" s="194" t="s">
        <v>727</v>
      </c>
      <c r="L145" s="39"/>
      <c r="M145" s="199" t="s">
        <v>1</v>
      </c>
      <c r="N145" s="200" t="s">
        <v>43</v>
      </c>
      <c r="O145" s="72"/>
      <c r="P145" s="201">
        <f t="shared" si="1"/>
        <v>0</v>
      </c>
      <c r="Q145" s="201">
        <v>0</v>
      </c>
      <c r="R145" s="201">
        <f t="shared" si="2"/>
        <v>0</v>
      </c>
      <c r="S145" s="201">
        <v>0</v>
      </c>
      <c r="T145" s="202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728</v>
      </c>
      <c r="AT145" s="203" t="s">
        <v>152</v>
      </c>
      <c r="AU145" s="203" t="s">
        <v>84</v>
      </c>
      <c r="AY145" s="17" t="s">
        <v>151</v>
      </c>
      <c r="BE145" s="204">
        <f t="shared" si="4"/>
        <v>0</v>
      </c>
      <c r="BF145" s="204">
        <f t="shared" si="5"/>
        <v>0</v>
      </c>
      <c r="BG145" s="204">
        <f t="shared" si="6"/>
        <v>0</v>
      </c>
      <c r="BH145" s="204">
        <f t="shared" si="7"/>
        <v>0</v>
      </c>
      <c r="BI145" s="204">
        <f t="shared" si="8"/>
        <v>0</v>
      </c>
      <c r="BJ145" s="17" t="s">
        <v>156</v>
      </c>
      <c r="BK145" s="204">
        <f t="shared" si="9"/>
        <v>0</v>
      </c>
      <c r="BL145" s="17" t="s">
        <v>728</v>
      </c>
      <c r="BM145" s="203" t="s">
        <v>778</v>
      </c>
    </row>
    <row r="146" spans="1:65" s="2" customFormat="1" ht="37.9" customHeight="1">
      <c r="A146" s="34"/>
      <c r="B146" s="35"/>
      <c r="C146" s="228" t="s">
        <v>258</v>
      </c>
      <c r="D146" s="228" t="s">
        <v>217</v>
      </c>
      <c r="E146" s="229" t="s">
        <v>779</v>
      </c>
      <c r="F146" s="230" t="s">
        <v>780</v>
      </c>
      <c r="G146" s="231" t="s">
        <v>338</v>
      </c>
      <c r="H146" s="232">
        <v>2</v>
      </c>
      <c r="I146" s="233"/>
      <c r="J146" s="234">
        <f t="shared" si="0"/>
        <v>0</v>
      </c>
      <c r="K146" s="230" t="s">
        <v>727</v>
      </c>
      <c r="L146" s="235"/>
      <c r="M146" s="236" t="s">
        <v>1</v>
      </c>
      <c r="N146" s="237" t="s">
        <v>43</v>
      </c>
      <c r="O146" s="72"/>
      <c r="P146" s="201">
        <f t="shared" si="1"/>
        <v>0</v>
      </c>
      <c r="Q146" s="201">
        <v>0</v>
      </c>
      <c r="R146" s="201">
        <f t="shared" si="2"/>
        <v>0</v>
      </c>
      <c r="S146" s="201">
        <v>0</v>
      </c>
      <c r="T146" s="202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735</v>
      </c>
      <c r="AT146" s="203" t="s">
        <v>217</v>
      </c>
      <c r="AU146" s="203" t="s">
        <v>84</v>
      </c>
      <c r="AY146" s="17" t="s">
        <v>151</v>
      </c>
      <c r="BE146" s="204">
        <f t="shared" si="4"/>
        <v>0</v>
      </c>
      <c r="BF146" s="204">
        <f t="shared" si="5"/>
        <v>0</v>
      </c>
      <c r="BG146" s="204">
        <f t="shared" si="6"/>
        <v>0</v>
      </c>
      <c r="BH146" s="204">
        <f t="shared" si="7"/>
        <v>0</v>
      </c>
      <c r="BI146" s="204">
        <f t="shared" si="8"/>
        <v>0</v>
      </c>
      <c r="BJ146" s="17" t="s">
        <v>156</v>
      </c>
      <c r="BK146" s="204">
        <f t="shared" si="9"/>
        <v>0</v>
      </c>
      <c r="BL146" s="17" t="s">
        <v>735</v>
      </c>
      <c r="BM146" s="203" t="s">
        <v>781</v>
      </c>
    </row>
    <row r="147" spans="1:65" s="2" customFormat="1" ht="37.9" customHeight="1">
      <c r="A147" s="34"/>
      <c r="B147" s="35"/>
      <c r="C147" s="228" t="s">
        <v>7</v>
      </c>
      <c r="D147" s="228" t="s">
        <v>217</v>
      </c>
      <c r="E147" s="229" t="s">
        <v>782</v>
      </c>
      <c r="F147" s="230" t="s">
        <v>783</v>
      </c>
      <c r="G147" s="231" t="s">
        <v>338</v>
      </c>
      <c r="H147" s="232">
        <v>2</v>
      </c>
      <c r="I147" s="233"/>
      <c r="J147" s="234">
        <f t="shared" si="0"/>
        <v>0</v>
      </c>
      <c r="K147" s="230" t="s">
        <v>727</v>
      </c>
      <c r="L147" s="235"/>
      <c r="M147" s="236" t="s">
        <v>1</v>
      </c>
      <c r="N147" s="237" t="s">
        <v>43</v>
      </c>
      <c r="O147" s="72"/>
      <c r="P147" s="201">
        <f t="shared" si="1"/>
        <v>0</v>
      </c>
      <c r="Q147" s="201">
        <v>0</v>
      </c>
      <c r="R147" s="201">
        <f t="shared" si="2"/>
        <v>0</v>
      </c>
      <c r="S147" s="201">
        <v>0</v>
      </c>
      <c r="T147" s="202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735</v>
      </c>
      <c r="AT147" s="203" t="s">
        <v>217</v>
      </c>
      <c r="AU147" s="203" t="s">
        <v>84</v>
      </c>
      <c r="AY147" s="17" t="s">
        <v>151</v>
      </c>
      <c r="BE147" s="204">
        <f t="shared" si="4"/>
        <v>0</v>
      </c>
      <c r="BF147" s="204">
        <f t="shared" si="5"/>
        <v>0</v>
      </c>
      <c r="BG147" s="204">
        <f t="shared" si="6"/>
        <v>0</v>
      </c>
      <c r="BH147" s="204">
        <f t="shared" si="7"/>
        <v>0</v>
      </c>
      <c r="BI147" s="204">
        <f t="shared" si="8"/>
        <v>0</v>
      </c>
      <c r="BJ147" s="17" t="s">
        <v>156</v>
      </c>
      <c r="BK147" s="204">
        <f t="shared" si="9"/>
        <v>0</v>
      </c>
      <c r="BL147" s="17" t="s">
        <v>735</v>
      </c>
      <c r="BM147" s="203" t="s">
        <v>784</v>
      </c>
    </row>
    <row r="148" spans="1:65" s="2" customFormat="1" ht="37.9" customHeight="1">
      <c r="A148" s="34"/>
      <c r="B148" s="35"/>
      <c r="C148" s="228" t="s">
        <v>267</v>
      </c>
      <c r="D148" s="228" t="s">
        <v>217</v>
      </c>
      <c r="E148" s="229" t="s">
        <v>785</v>
      </c>
      <c r="F148" s="230" t="s">
        <v>786</v>
      </c>
      <c r="G148" s="231" t="s">
        <v>338</v>
      </c>
      <c r="H148" s="232">
        <v>1</v>
      </c>
      <c r="I148" s="233"/>
      <c r="J148" s="234">
        <f t="shared" si="0"/>
        <v>0</v>
      </c>
      <c r="K148" s="230" t="s">
        <v>727</v>
      </c>
      <c r="L148" s="235"/>
      <c r="M148" s="236" t="s">
        <v>1</v>
      </c>
      <c r="N148" s="237" t="s">
        <v>43</v>
      </c>
      <c r="O148" s="72"/>
      <c r="P148" s="201">
        <f t="shared" si="1"/>
        <v>0</v>
      </c>
      <c r="Q148" s="201">
        <v>0</v>
      </c>
      <c r="R148" s="201">
        <f t="shared" si="2"/>
        <v>0</v>
      </c>
      <c r="S148" s="201">
        <v>0</v>
      </c>
      <c r="T148" s="202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735</v>
      </c>
      <c r="AT148" s="203" t="s">
        <v>217</v>
      </c>
      <c r="AU148" s="203" t="s">
        <v>84</v>
      </c>
      <c r="AY148" s="17" t="s">
        <v>151</v>
      </c>
      <c r="BE148" s="204">
        <f t="shared" si="4"/>
        <v>0</v>
      </c>
      <c r="BF148" s="204">
        <f t="shared" si="5"/>
        <v>0</v>
      </c>
      <c r="BG148" s="204">
        <f t="shared" si="6"/>
        <v>0</v>
      </c>
      <c r="BH148" s="204">
        <f t="shared" si="7"/>
        <v>0</v>
      </c>
      <c r="BI148" s="204">
        <f t="shared" si="8"/>
        <v>0</v>
      </c>
      <c r="BJ148" s="17" t="s">
        <v>156</v>
      </c>
      <c r="BK148" s="204">
        <f t="shared" si="9"/>
        <v>0</v>
      </c>
      <c r="BL148" s="17" t="s">
        <v>735</v>
      </c>
      <c r="BM148" s="203" t="s">
        <v>787</v>
      </c>
    </row>
    <row r="149" spans="1:65" s="2" customFormat="1" ht="24.2" customHeight="1">
      <c r="A149" s="34"/>
      <c r="B149" s="35"/>
      <c r="C149" s="192" t="s">
        <v>272</v>
      </c>
      <c r="D149" s="192" t="s">
        <v>152</v>
      </c>
      <c r="E149" s="193" t="s">
        <v>788</v>
      </c>
      <c r="F149" s="194" t="s">
        <v>789</v>
      </c>
      <c r="G149" s="195" t="s">
        <v>338</v>
      </c>
      <c r="H149" s="196">
        <v>1</v>
      </c>
      <c r="I149" s="197"/>
      <c r="J149" s="198">
        <f t="shared" si="0"/>
        <v>0</v>
      </c>
      <c r="K149" s="194" t="s">
        <v>727</v>
      </c>
      <c r="L149" s="39"/>
      <c r="M149" s="199" t="s">
        <v>1</v>
      </c>
      <c r="N149" s="200" t="s">
        <v>43</v>
      </c>
      <c r="O149" s="72"/>
      <c r="P149" s="201">
        <f t="shared" si="1"/>
        <v>0</v>
      </c>
      <c r="Q149" s="201">
        <v>0</v>
      </c>
      <c r="R149" s="201">
        <f t="shared" si="2"/>
        <v>0</v>
      </c>
      <c r="S149" s="201">
        <v>0</v>
      </c>
      <c r="T149" s="202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728</v>
      </c>
      <c r="AT149" s="203" t="s">
        <v>152</v>
      </c>
      <c r="AU149" s="203" t="s">
        <v>84</v>
      </c>
      <c r="AY149" s="17" t="s">
        <v>151</v>
      </c>
      <c r="BE149" s="204">
        <f t="shared" si="4"/>
        <v>0</v>
      </c>
      <c r="BF149" s="204">
        <f t="shared" si="5"/>
        <v>0</v>
      </c>
      <c r="BG149" s="204">
        <f t="shared" si="6"/>
        <v>0</v>
      </c>
      <c r="BH149" s="204">
        <f t="shared" si="7"/>
        <v>0</v>
      </c>
      <c r="BI149" s="204">
        <f t="shared" si="8"/>
        <v>0</v>
      </c>
      <c r="BJ149" s="17" t="s">
        <v>156</v>
      </c>
      <c r="BK149" s="204">
        <f t="shared" si="9"/>
        <v>0</v>
      </c>
      <c r="BL149" s="17" t="s">
        <v>728</v>
      </c>
      <c r="BM149" s="203" t="s">
        <v>790</v>
      </c>
    </row>
    <row r="150" spans="1:65" s="2" customFormat="1" ht="55.5" customHeight="1">
      <c r="A150" s="34"/>
      <c r="B150" s="35"/>
      <c r="C150" s="228" t="s">
        <v>277</v>
      </c>
      <c r="D150" s="228" t="s">
        <v>217</v>
      </c>
      <c r="E150" s="229" t="s">
        <v>791</v>
      </c>
      <c r="F150" s="230" t="s">
        <v>792</v>
      </c>
      <c r="G150" s="231" t="s">
        <v>338</v>
      </c>
      <c r="H150" s="232">
        <v>1</v>
      </c>
      <c r="I150" s="233"/>
      <c r="J150" s="234">
        <f t="shared" si="0"/>
        <v>0</v>
      </c>
      <c r="K150" s="230" t="s">
        <v>727</v>
      </c>
      <c r="L150" s="235"/>
      <c r="M150" s="236" t="s">
        <v>1</v>
      </c>
      <c r="N150" s="237" t="s">
        <v>43</v>
      </c>
      <c r="O150" s="72"/>
      <c r="P150" s="201">
        <f t="shared" si="1"/>
        <v>0</v>
      </c>
      <c r="Q150" s="201">
        <v>0</v>
      </c>
      <c r="R150" s="201">
        <f t="shared" si="2"/>
        <v>0</v>
      </c>
      <c r="S150" s="201">
        <v>0</v>
      </c>
      <c r="T150" s="202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735</v>
      </c>
      <c r="AT150" s="203" t="s">
        <v>217</v>
      </c>
      <c r="AU150" s="203" t="s">
        <v>84</v>
      </c>
      <c r="AY150" s="17" t="s">
        <v>151</v>
      </c>
      <c r="BE150" s="204">
        <f t="shared" si="4"/>
        <v>0</v>
      </c>
      <c r="BF150" s="204">
        <f t="shared" si="5"/>
        <v>0</v>
      </c>
      <c r="BG150" s="204">
        <f t="shared" si="6"/>
        <v>0</v>
      </c>
      <c r="BH150" s="204">
        <f t="shared" si="7"/>
        <v>0</v>
      </c>
      <c r="BI150" s="204">
        <f t="shared" si="8"/>
        <v>0</v>
      </c>
      <c r="BJ150" s="17" t="s">
        <v>156</v>
      </c>
      <c r="BK150" s="204">
        <f t="shared" si="9"/>
        <v>0</v>
      </c>
      <c r="BL150" s="17" t="s">
        <v>735</v>
      </c>
      <c r="BM150" s="203" t="s">
        <v>793</v>
      </c>
    </row>
    <row r="151" spans="1:65" s="2" customFormat="1" ht="16.5" customHeight="1">
      <c r="A151" s="34"/>
      <c r="B151" s="35"/>
      <c r="C151" s="192" t="s">
        <v>281</v>
      </c>
      <c r="D151" s="192" t="s">
        <v>152</v>
      </c>
      <c r="E151" s="193" t="s">
        <v>794</v>
      </c>
      <c r="F151" s="194" t="s">
        <v>795</v>
      </c>
      <c r="G151" s="195" t="s">
        <v>338</v>
      </c>
      <c r="H151" s="196">
        <v>4</v>
      </c>
      <c r="I151" s="197"/>
      <c r="J151" s="198">
        <f t="shared" si="0"/>
        <v>0</v>
      </c>
      <c r="K151" s="194" t="s">
        <v>727</v>
      </c>
      <c r="L151" s="39"/>
      <c r="M151" s="199" t="s">
        <v>1</v>
      </c>
      <c r="N151" s="200" t="s">
        <v>43</v>
      </c>
      <c r="O151" s="72"/>
      <c r="P151" s="201">
        <f t="shared" si="1"/>
        <v>0</v>
      </c>
      <c r="Q151" s="201">
        <v>0</v>
      </c>
      <c r="R151" s="201">
        <f t="shared" si="2"/>
        <v>0</v>
      </c>
      <c r="S151" s="201">
        <v>0</v>
      </c>
      <c r="T151" s="202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728</v>
      </c>
      <c r="AT151" s="203" t="s">
        <v>152</v>
      </c>
      <c r="AU151" s="203" t="s">
        <v>84</v>
      </c>
      <c r="AY151" s="17" t="s">
        <v>151</v>
      </c>
      <c r="BE151" s="204">
        <f t="shared" si="4"/>
        <v>0</v>
      </c>
      <c r="BF151" s="204">
        <f t="shared" si="5"/>
        <v>0</v>
      </c>
      <c r="BG151" s="204">
        <f t="shared" si="6"/>
        <v>0</v>
      </c>
      <c r="BH151" s="204">
        <f t="shared" si="7"/>
        <v>0</v>
      </c>
      <c r="BI151" s="204">
        <f t="shared" si="8"/>
        <v>0</v>
      </c>
      <c r="BJ151" s="17" t="s">
        <v>156</v>
      </c>
      <c r="BK151" s="204">
        <f t="shared" si="9"/>
        <v>0</v>
      </c>
      <c r="BL151" s="17" t="s">
        <v>728</v>
      </c>
      <c r="BM151" s="203" t="s">
        <v>796</v>
      </c>
    </row>
    <row r="152" spans="1:65" s="2" customFormat="1" ht="37.9" customHeight="1">
      <c r="A152" s="34"/>
      <c r="B152" s="35"/>
      <c r="C152" s="228" t="s">
        <v>288</v>
      </c>
      <c r="D152" s="228" t="s">
        <v>217</v>
      </c>
      <c r="E152" s="229" t="s">
        <v>797</v>
      </c>
      <c r="F152" s="230" t="s">
        <v>798</v>
      </c>
      <c r="G152" s="231" t="s">
        <v>338</v>
      </c>
      <c r="H152" s="232">
        <v>4</v>
      </c>
      <c r="I152" s="233"/>
      <c r="J152" s="234">
        <f t="shared" si="0"/>
        <v>0</v>
      </c>
      <c r="K152" s="230" t="s">
        <v>727</v>
      </c>
      <c r="L152" s="235"/>
      <c r="M152" s="236" t="s">
        <v>1</v>
      </c>
      <c r="N152" s="237" t="s">
        <v>43</v>
      </c>
      <c r="O152" s="72"/>
      <c r="P152" s="201">
        <f t="shared" si="1"/>
        <v>0</v>
      </c>
      <c r="Q152" s="201">
        <v>0</v>
      </c>
      <c r="R152" s="201">
        <f t="shared" si="2"/>
        <v>0</v>
      </c>
      <c r="S152" s="201">
        <v>0</v>
      </c>
      <c r="T152" s="202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735</v>
      </c>
      <c r="AT152" s="203" t="s">
        <v>217</v>
      </c>
      <c r="AU152" s="203" t="s">
        <v>84</v>
      </c>
      <c r="AY152" s="17" t="s">
        <v>151</v>
      </c>
      <c r="BE152" s="204">
        <f t="shared" si="4"/>
        <v>0</v>
      </c>
      <c r="BF152" s="204">
        <f t="shared" si="5"/>
        <v>0</v>
      </c>
      <c r="BG152" s="204">
        <f t="shared" si="6"/>
        <v>0</v>
      </c>
      <c r="BH152" s="204">
        <f t="shared" si="7"/>
        <v>0</v>
      </c>
      <c r="BI152" s="204">
        <f t="shared" si="8"/>
        <v>0</v>
      </c>
      <c r="BJ152" s="17" t="s">
        <v>156</v>
      </c>
      <c r="BK152" s="204">
        <f t="shared" si="9"/>
        <v>0</v>
      </c>
      <c r="BL152" s="17" t="s">
        <v>735</v>
      </c>
      <c r="BM152" s="203" t="s">
        <v>799</v>
      </c>
    </row>
    <row r="153" spans="1:65" s="2" customFormat="1" ht="24.2" customHeight="1">
      <c r="A153" s="34"/>
      <c r="B153" s="35"/>
      <c r="C153" s="192" t="s">
        <v>292</v>
      </c>
      <c r="D153" s="192" t="s">
        <v>152</v>
      </c>
      <c r="E153" s="193" t="s">
        <v>800</v>
      </c>
      <c r="F153" s="194" t="s">
        <v>801</v>
      </c>
      <c r="G153" s="195" t="s">
        <v>338</v>
      </c>
      <c r="H153" s="196">
        <v>2</v>
      </c>
      <c r="I153" s="197"/>
      <c r="J153" s="198">
        <f t="shared" si="0"/>
        <v>0</v>
      </c>
      <c r="K153" s="194" t="s">
        <v>727</v>
      </c>
      <c r="L153" s="39"/>
      <c r="M153" s="199" t="s">
        <v>1</v>
      </c>
      <c r="N153" s="200" t="s">
        <v>43</v>
      </c>
      <c r="O153" s="72"/>
      <c r="P153" s="201">
        <f t="shared" si="1"/>
        <v>0</v>
      </c>
      <c r="Q153" s="201">
        <v>0</v>
      </c>
      <c r="R153" s="201">
        <f t="shared" si="2"/>
        <v>0</v>
      </c>
      <c r="S153" s="201">
        <v>0</v>
      </c>
      <c r="T153" s="202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728</v>
      </c>
      <c r="AT153" s="203" t="s">
        <v>152</v>
      </c>
      <c r="AU153" s="203" t="s">
        <v>84</v>
      </c>
      <c r="AY153" s="17" t="s">
        <v>151</v>
      </c>
      <c r="BE153" s="204">
        <f t="shared" si="4"/>
        <v>0</v>
      </c>
      <c r="BF153" s="204">
        <f t="shared" si="5"/>
        <v>0</v>
      </c>
      <c r="BG153" s="204">
        <f t="shared" si="6"/>
        <v>0</v>
      </c>
      <c r="BH153" s="204">
        <f t="shared" si="7"/>
        <v>0</v>
      </c>
      <c r="BI153" s="204">
        <f t="shared" si="8"/>
        <v>0</v>
      </c>
      <c r="BJ153" s="17" t="s">
        <v>156</v>
      </c>
      <c r="BK153" s="204">
        <f t="shared" si="9"/>
        <v>0</v>
      </c>
      <c r="BL153" s="17" t="s">
        <v>728</v>
      </c>
      <c r="BM153" s="203" t="s">
        <v>802</v>
      </c>
    </row>
    <row r="154" spans="1:65" s="2" customFormat="1" ht="49.15" customHeight="1">
      <c r="A154" s="34"/>
      <c r="B154" s="35"/>
      <c r="C154" s="228" t="s">
        <v>297</v>
      </c>
      <c r="D154" s="228" t="s">
        <v>217</v>
      </c>
      <c r="E154" s="229" t="s">
        <v>803</v>
      </c>
      <c r="F154" s="230" t="s">
        <v>804</v>
      </c>
      <c r="G154" s="231" t="s">
        <v>338</v>
      </c>
      <c r="H154" s="232">
        <v>1</v>
      </c>
      <c r="I154" s="233"/>
      <c r="J154" s="234">
        <f t="shared" si="0"/>
        <v>0</v>
      </c>
      <c r="K154" s="230" t="s">
        <v>727</v>
      </c>
      <c r="L154" s="235"/>
      <c r="M154" s="236" t="s">
        <v>1</v>
      </c>
      <c r="N154" s="237" t="s">
        <v>43</v>
      </c>
      <c r="O154" s="72"/>
      <c r="P154" s="201">
        <f t="shared" si="1"/>
        <v>0</v>
      </c>
      <c r="Q154" s="201">
        <v>0</v>
      </c>
      <c r="R154" s="201">
        <f t="shared" si="2"/>
        <v>0</v>
      </c>
      <c r="S154" s="201">
        <v>0</v>
      </c>
      <c r="T154" s="202">
        <f t="shared" si="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735</v>
      </c>
      <c r="AT154" s="203" t="s">
        <v>217</v>
      </c>
      <c r="AU154" s="203" t="s">
        <v>84</v>
      </c>
      <c r="AY154" s="17" t="s">
        <v>151</v>
      </c>
      <c r="BE154" s="204">
        <f t="shared" si="4"/>
        <v>0</v>
      </c>
      <c r="BF154" s="204">
        <f t="shared" si="5"/>
        <v>0</v>
      </c>
      <c r="BG154" s="204">
        <f t="shared" si="6"/>
        <v>0</v>
      </c>
      <c r="BH154" s="204">
        <f t="shared" si="7"/>
        <v>0</v>
      </c>
      <c r="BI154" s="204">
        <f t="shared" si="8"/>
        <v>0</v>
      </c>
      <c r="BJ154" s="17" t="s">
        <v>156</v>
      </c>
      <c r="BK154" s="204">
        <f t="shared" si="9"/>
        <v>0</v>
      </c>
      <c r="BL154" s="17" t="s">
        <v>735</v>
      </c>
      <c r="BM154" s="203" t="s">
        <v>805</v>
      </c>
    </row>
    <row r="155" spans="1:65" s="2" customFormat="1" ht="49.15" customHeight="1">
      <c r="A155" s="34"/>
      <c r="B155" s="35"/>
      <c r="C155" s="228" t="s">
        <v>302</v>
      </c>
      <c r="D155" s="228" t="s">
        <v>217</v>
      </c>
      <c r="E155" s="229" t="s">
        <v>806</v>
      </c>
      <c r="F155" s="230" t="s">
        <v>807</v>
      </c>
      <c r="G155" s="231" t="s">
        <v>338</v>
      </c>
      <c r="H155" s="232">
        <v>1</v>
      </c>
      <c r="I155" s="233"/>
      <c r="J155" s="234">
        <f t="shared" si="0"/>
        <v>0</v>
      </c>
      <c r="K155" s="230" t="s">
        <v>727</v>
      </c>
      <c r="L155" s="235"/>
      <c r="M155" s="236" t="s">
        <v>1</v>
      </c>
      <c r="N155" s="237" t="s">
        <v>43</v>
      </c>
      <c r="O155" s="72"/>
      <c r="P155" s="201">
        <f t="shared" si="1"/>
        <v>0</v>
      </c>
      <c r="Q155" s="201">
        <v>0</v>
      </c>
      <c r="R155" s="201">
        <f t="shared" si="2"/>
        <v>0</v>
      </c>
      <c r="S155" s="201">
        <v>0</v>
      </c>
      <c r="T155" s="202">
        <f t="shared" si="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735</v>
      </c>
      <c r="AT155" s="203" t="s">
        <v>217</v>
      </c>
      <c r="AU155" s="203" t="s">
        <v>84</v>
      </c>
      <c r="AY155" s="17" t="s">
        <v>151</v>
      </c>
      <c r="BE155" s="204">
        <f t="shared" si="4"/>
        <v>0</v>
      </c>
      <c r="BF155" s="204">
        <f t="shared" si="5"/>
        <v>0</v>
      </c>
      <c r="BG155" s="204">
        <f t="shared" si="6"/>
        <v>0</v>
      </c>
      <c r="BH155" s="204">
        <f t="shared" si="7"/>
        <v>0</v>
      </c>
      <c r="BI155" s="204">
        <f t="shared" si="8"/>
        <v>0</v>
      </c>
      <c r="BJ155" s="17" t="s">
        <v>156</v>
      </c>
      <c r="BK155" s="204">
        <f t="shared" si="9"/>
        <v>0</v>
      </c>
      <c r="BL155" s="17" t="s">
        <v>735</v>
      </c>
      <c r="BM155" s="203" t="s">
        <v>808</v>
      </c>
    </row>
    <row r="156" spans="1:65" s="2" customFormat="1" ht="16.5" customHeight="1">
      <c r="A156" s="34"/>
      <c r="B156" s="35"/>
      <c r="C156" s="192" t="s">
        <v>307</v>
      </c>
      <c r="D156" s="192" t="s">
        <v>152</v>
      </c>
      <c r="E156" s="193" t="s">
        <v>809</v>
      </c>
      <c r="F156" s="194" t="s">
        <v>810</v>
      </c>
      <c r="G156" s="195" t="s">
        <v>338</v>
      </c>
      <c r="H156" s="196">
        <v>1</v>
      </c>
      <c r="I156" s="197"/>
      <c r="J156" s="198">
        <f t="shared" si="0"/>
        <v>0</v>
      </c>
      <c r="K156" s="194" t="s">
        <v>727</v>
      </c>
      <c r="L156" s="39"/>
      <c r="M156" s="199" t="s">
        <v>1</v>
      </c>
      <c r="N156" s="200" t="s">
        <v>43</v>
      </c>
      <c r="O156" s="72"/>
      <c r="P156" s="201">
        <f t="shared" si="1"/>
        <v>0</v>
      </c>
      <c r="Q156" s="201">
        <v>0</v>
      </c>
      <c r="R156" s="201">
        <f t="shared" si="2"/>
        <v>0</v>
      </c>
      <c r="S156" s="201">
        <v>0</v>
      </c>
      <c r="T156" s="202">
        <f t="shared" si="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728</v>
      </c>
      <c r="AT156" s="203" t="s">
        <v>152</v>
      </c>
      <c r="AU156" s="203" t="s">
        <v>84</v>
      </c>
      <c r="AY156" s="17" t="s">
        <v>151</v>
      </c>
      <c r="BE156" s="204">
        <f t="shared" si="4"/>
        <v>0</v>
      </c>
      <c r="BF156" s="204">
        <f t="shared" si="5"/>
        <v>0</v>
      </c>
      <c r="BG156" s="204">
        <f t="shared" si="6"/>
        <v>0</v>
      </c>
      <c r="BH156" s="204">
        <f t="shared" si="7"/>
        <v>0</v>
      </c>
      <c r="BI156" s="204">
        <f t="shared" si="8"/>
        <v>0</v>
      </c>
      <c r="BJ156" s="17" t="s">
        <v>156</v>
      </c>
      <c r="BK156" s="204">
        <f t="shared" si="9"/>
        <v>0</v>
      </c>
      <c r="BL156" s="17" t="s">
        <v>728</v>
      </c>
      <c r="BM156" s="203" t="s">
        <v>811</v>
      </c>
    </row>
    <row r="157" spans="1:65" s="2" customFormat="1" ht="49.15" customHeight="1">
      <c r="A157" s="34"/>
      <c r="B157" s="35"/>
      <c r="C157" s="228" t="s">
        <v>312</v>
      </c>
      <c r="D157" s="228" t="s">
        <v>217</v>
      </c>
      <c r="E157" s="229" t="s">
        <v>812</v>
      </c>
      <c r="F157" s="230" t="s">
        <v>813</v>
      </c>
      <c r="G157" s="231" t="s">
        <v>338</v>
      </c>
      <c r="H157" s="232">
        <v>1</v>
      </c>
      <c r="I157" s="233"/>
      <c r="J157" s="234">
        <f t="shared" si="0"/>
        <v>0</v>
      </c>
      <c r="K157" s="230" t="s">
        <v>718</v>
      </c>
      <c r="L157" s="235"/>
      <c r="M157" s="236" t="s">
        <v>1</v>
      </c>
      <c r="N157" s="237" t="s">
        <v>43</v>
      </c>
      <c r="O157" s="72"/>
      <c r="P157" s="201">
        <f t="shared" si="1"/>
        <v>0</v>
      </c>
      <c r="Q157" s="201">
        <v>0</v>
      </c>
      <c r="R157" s="201">
        <f t="shared" si="2"/>
        <v>0</v>
      </c>
      <c r="S157" s="201">
        <v>0</v>
      </c>
      <c r="T157" s="202">
        <f t="shared" si="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735</v>
      </c>
      <c r="AT157" s="203" t="s">
        <v>217</v>
      </c>
      <c r="AU157" s="203" t="s">
        <v>84</v>
      </c>
      <c r="AY157" s="17" t="s">
        <v>151</v>
      </c>
      <c r="BE157" s="204">
        <f t="shared" si="4"/>
        <v>0</v>
      </c>
      <c r="BF157" s="204">
        <f t="shared" si="5"/>
        <v>0</v>
      </c>
      <c r="BG157" s="204">
        <f t="shared" si="6"/>
        <v>0</v>
      </c>
      <c r="BH157" s="204">
        <f t="shared" si="7"/>
        <v>0</v>
      </c>
      <c r="BI157" s="204">
        <f t="shared" si="8"/>
        <v>0</v>
      </c>
      <c r="BJ157" s="17" t="s">
        <v>156</v>
      </c>
      <c r="BK157" s="204">
        <f t="shared" si="9"/>
        <v>0</v>
      </c>
      <c r="BL157" s="17" t="s">
        <v>735</v>
      </c>
      <c r="BM157" s="203" t="s">
        <v>814</v>
      </c>
    </row>
    <row r="158" spans="1:65" s="2" customFormat="1" ht="16.5" customHeight="1">
      <c r="A158" s="34"/>
      <c r="B158" s="35"/>
      <c r="C158" s="192" t="s">
        <v>317</v>
      </c>
      <c r="D158" s="192" t="s">
        <v>152</v>
      </c>
      <c r="E158" s="193" t="s">
        <v>815</v>
      </c>
      <c r="F158" s="194" t="s">
        <v>816</v>
      </c>
      <c r="G158" s="195" t="s">
        <v>338</v>
      </c>
      <c r="H158" s="196">
        <v>4</v>
      </c>
      <c r="I158" s="197"/>
      <c r="J158" s="198">
        <f t="shared" si="0"/>
        <v>0</v>
      </c>
      <c r="K158" s="194" t="s">
        <v>727</v>
      </c>
      <c r="L158" s="39"/>
      <c r="M158" s="199" t="s">
        <v>1</v>
      </c>
      <c r="N158" s="200" t="s">
        <v>43</v>
      </c>
      <c r="O158" s="72"/>
      <c r="P158" s="201">
        <f t="shared" si="1"/>
        <v>0</v>
      </c>
      <c r="Q158" s="201">
        <v>0</v>
      </c>
      <c r="R158" s="201">
        <f t="shared" si="2"/>
        <v>0</v>
      </c>
      <c r="S158" s="201">
        <v>0</v>
      </c>
      <c r="T158" s="202">
        <f t="shared" si="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728</v>
      </c>
      <c r="AT158" s="203" t="s">
        <v>152</v>
      </c>
      <c r="AU158" s="203" t="s">
        <v>84</v>
      </c>
      <c r="AY158" s="17" t="s">
        <v>151</v>
      </c>
      <c r="BE158" s="204">
        <f t="shared" si="4"/>
        <v>0</v>
      </c>
      <c r="BF158" s="204">
        <f t="shared" si="5"/>
        <v>0</v>
      </c>
      <c r="BG158" s="204">
        <f t="shared" si="6"/>
        <v>0</v>
      </c>
      <c r="BH158" s="204">
        <f t="shared" si="7"/>
        <v>0</v>
      </c>
      <c r="BI158" s="204">
        <f t="shared" si="8"/>
        <v>0</v>
      </c>
      <c r="BJ158" s="17" t="s">
        <v>156</v>
      </c>
      <c r="BK158" s="204">
        <f t="shared" si="9"/>
        <v>0</v>
      </c>
      <c r="BL158" s="17" t="s">
        <v>728</v>
      </c>
      <c r="BM158" s="203" t="s">
        <v>817</v>
      </c>
    </row>
    <row r="159" spans="1:65" s="2" customFormat="1" ht="44.25" customHeight="1">
      <c r="A159" s="34"/>
      <c r="B159" s="35"/>
      <c r="C159" s="228" t="s">
        <v>322</v>
      </c>
      <c r="D159" s="228" t="s">
        <v>217</v>
      </c>
      <c r="E159" s="229" t="s">
        <v>818</v>
      </c>
      <c r="F159" s="230" t="s">
        <v>819</v>
      </c>
      <c r="G159" s="231" t="s">
        <v>338</v>
      </c>
      <c r="H159" s="232">
        <v>4</v>
      </c>
      <c r="I159" s="233"/>
      <c r="J159" s="234">
        <f t="shared" si="0"/>
        <v>0</v>
      </c>
      <c r="K159" s="230" t="s">
        <v>718</v>
      </c>
      <c r="L159" s="235"/>
      <c r="M159" s="236" t="s">
        <v>1</v>
      </c>
      <c r="N159" s="237" t="s">
        <v>43</v>
      </c>
      <c r="O159" s="72"/>
      <c r="P159" s="201">
        <f t="shared" si="1"/>
        <v>0</v>
      </c>
      <c r="Q159" s="201">
        <v>0</v>
      </c>
      <c r="R159" s="201">
        <f t="shared" si="2"/>
        <v>0</v>
      </c>
      <c r="S159" s="201">
        <v>0</v>
      </c>
      <c r="T159" s="202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728</v>
      </c>
      <c r="AT159" s="203" t="s">
        <v>217</v>
      </c>
      <c r="AU159" s="203" t="s">
        <v>84</v>
      </c>
      <c r="AY159" s="17" t="s">
        <v>151</v>
      </c>
      <c r="BE159" s="204">
        <f t="shared" si="4"/>
        <v>0</v>
      </c>
      <c r="BF159" s="204">
        <f t="shared" si="5"/>
        <v>0</v>
      </c>
      <c r="BG159" s="204">
        <f t="shared" si="6"/>
        <v>0</v>
      </c>
      <c r="BH159" s="204">
        <f t="shared" si="7"/>
        <v>0</v>
      </c>
      <c r="BI159" s="204">
        <f t="shared" si="8"/>
        <v>0</v>
      </c>
      <c r="BJ159" s="17" t="s">
        <v>156</v>
      </c>
      <c r="BK159" s="204">
        <f t="shared" si="9"/>
        <v>0</v>
      </c>
      <c r="BL159" s="17" t="s">
        <v>728</v>
      </c>
      <c r="BM159" s="203" t="s">
        <v>820</v>
      </c>
    </row>
    <row r="160" spans="1:65" s="2" customFormat="1" ht="16.5" customHeight="1">
      <c r="A160" s="34"/>
      <c r="B160" s="35"/>
      <c r="C160" s="192" t="s">
        <v>325</v>
      </c>
      <c r="D160" s="192" t="s">
        <v>152</v>
      </c>
      <c r="E160" s="193" t="s">
        <v>821</v>
      </c>
      <c r="F160" s="194" t="s">
        <v>822</v>
      </c>
      <c r="G160" s="195" t="s">
        <v>338</v>
      </c>
      <c r="H160" s="196">
        <v>8</v>
      </c>
      <c r="I160" s="197"/>
      <c r="J160" s="198">
        <f t="shared" si="0"/>
        <v>0</v>
      </c>
      <c r="K160" s="194" t="s">
        <v>727</v>
      </c>
      <c r="L160" s="39"/>
      <c r="M160" s="199" t="s">
        <v>1</v>
      </c>
      <c r="N160" s="200" t="s">
        <v>43</v>
      </c>
      <c r="O160" s="72"/>
      <c r="P160" s="201">
        <f t="shared" si="1"/>
        <v>0</v>
      </c>
      <c r="Q160" s="201">
        <v>0</v>
      </c>
      <c r="R160" s="201">
        <f t="shared" si="2"/>
        <v>0</v>
      </c>
      <c r="S160" s="201">
        <v>0</v>
      </c>
      <c r="T160" s="202">
        <f t="shared" si="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728</v>
      </c>
      <c r="AT160" s="203" t="s">
        <v>152</v>
      </c>
      <c r="AU160" s="203" t="s">
        <v>84</v>
      </c>
      <c r="AY160" s="17" t="s">
        <v>151</v>
      </c>
      <c r="BE160" s="204">
        <f t="shared" si="4"/>
        <v>0</v>
      </c>
      <c r="BF160" s="204">
        <f t="shared" si="5"/>
        <v>0</v>
      </c>
      <c r="BG160" s="204">
        <f t="shared" si="6"/>
        <v>0</v>
      </c>
      <c r="BH160" s="204">
        <f t="shared" si="7"/>
        <v>0</v>
      </c>
      <c r="BI160" s="204">
        <f t="shared" si="8"/>
        <v>0</v>
      </c>
      <c r="BJ160" s="17" t="s">
        <v>156</v>
      </c>
      <c r="BK160" s="204">
        <f t="shared" si="9"/>
        <v>0</v>
      </c>
      <c r="BL160" s="17" t="s">
        <v>728</v>
      </c>
      <c r="BM160" s="203" t="s">
        <v>823</v>
      </c>
    </row>
    <row r="161" spans="1:65" s="2" customFormat="1" ht="33" customHeight="1">
      <c r="A161" s="34"/>
      <c r="B161" s="35"/>
      <c r="C161" s="228" t="s">
        <v>330</v>
      </c>
      <c r="D161" s="228" t="s">
        <v>217</v>
      </c>
      <c r="E161" s="229" t="s">
        <v>824</v>
      </c>
      <c r="F161" s="230" t="s">
        <v>825</v>
      </c>
      <c r="G161" s="231" t="s">
        <v>338</v>
      </c>
      <c r="H161" s="232">
        <v>4</v>
      </c>
      <c r="I161" s="233"/>
      <c r="J161" s="234">
        <f t="shared" ref="J161:J192" si="10">ROUND(I161*H161,2)</f>
        <v>0</v>
      </c>
      <c r="K161" s="230" t="s">
        <v>727</v>
      </c>
      <c r="L161" s="235"/>
      <c r="M161" s="236" t="s">
        <v>1</v>
      </c>
      <c r="N161" s="237" t="s">
        <v>43</v>
      </c>
      <c r="O161" s="72"/>
      <c r="P161" s="201">
        <f t="shared" ref="P161:P192" si="11">O161*H161</f>
        <v>0</v>
      </c>
      <c r="Q161" s="201">
        <v>0</v>
      </c>
      <c r="R161" s="201">
        <f t="shared" ref="R161:R192" si="12">Q161*H161</f>
        <v>0</v>
      </c>
      <c r="S161" s="201">
        <v>0</v>
      </c>
      <c r="T161" s="202">
        <f t="shared" ref="T161:T192" si="13"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735</v>
      </c>
      <c r="AT161" s="203" t="s">
        <v>217</v>
      </c>
      <c r="AU161" s="203" t="s">
        <v>84</v>
      </c>
      <c r="AY161" s="17" t="s">
        <v>151</v>
      </c>
      <c r="BE161" s="204">
        <f t="shared" ref="BE161:BE192" si="14">IF(N161="základní",J161,0)</f>
        <v>0</v>
      </c>
      <c r="BF161" s="204">
        <f t="shared" ref="BF161:BF192" si="15">IF(N161="snížená",J161,0)</f>
        <v>0</v>
      </c>
      <c r="BG161" s="204">
        <f t="shared" ref="BG161:BG192" si="16">IF(N161="zákl. přenesená",J161,0)</f>
        <v>0</v>
      </c>
      <c r="BH161" s="204">
        <f t="shared" ref="BH161:BH192" si="17">IF(N161="sníž. přenesená",J161,0)</f>
        <v>0</v>
      </c>
      <c r="BI161" s="204">
        <f t="shared" ref="BI161:BI192" si="18">IF(N161="nulová",J161,0)</f>
        <v>0</v>
      </c>
      <c r="BJ161" s="17" t="s">
        <v>156</v>
      </c>
      <c r="BK161" s="204">
        <f t="shared" ref="BK161:BK192" si="19">ROUND(I161*H161,2)</f>
        <v>0</v>
      </c>
      <c r="BL161" s="17" t="s">
        <v>735</v>
      </c>
      <c r="BM161" s="203" t="s">
        <v>826</v>
      </c>
    </row>
    <row r="162" spans="1:65" s="2" customFormat="1" ht="33" customHeight="1">
      <c r="A162" s="34"/>
      <c r="B162" s="35"/>
      <c r="C162" s="228" t="s">
        <v>335</v>
      </c>
      <c r="D162" s="228" t="s">
        <v>217</v>
      </c>
      <c r="E162" s="229" t="s">
        <v>827</v>
      </c>
      <c r="F162" s="230" t="s">
        <v>828</v>
      </c>
      <c r="G162" s="231" t="s">
        <v>338</v>
      </c>
      <c r="H162" s="232">
        <v>4</v>
      </c>
      <c r="I162" s="233"/>
      <c r="J162" s="234">
        <f t="shared" si="10"/>
        <v>0</v>
      </c>
      <c r="K162" s="230" t="s">
        <v>727</v>
      </c>
      <c r="L162" s="235"/>
      <c r="M162" s="236" t="s">
        <v>1</v>
      </c>
      <c r="N162" s="237" t="s">
        <v>43</v>
      </c>
      <c r="O162" s="72"/>
      <c r="P162" s="201">
        <f t="shared" si="11"/>
        <v>0</v>
      </c>
      <c r="Q162" s="201">
        <v>0</v>
      </c>
      <c r="R162" s="201">
        <f t="shared" si="12"/>
        <v>0</v>
      </c>
      <c r="S162" s="201">
        <v>0</v>
      </c>
      <c r="T162" s="202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735</v>
      </c>
      <c r="AT162" s="203" t="s">
        <v>217</v>
      </c>
      <c r="AU162" s="203" t="s">
        <v>84</v>
      </c>
      <c r="AY162" s="17" t="s">
        <v>151</v>
      </c>
      <c r="BE162" s="204">
        <f t="shared" si="14"/>
        <v>0</v>
      </c>
      <c r="BF162" s="204">
        <f t="shared" si="15"/>
        <v>0</v>
      </c>
      <c r="BG162" s="204">
        <f t="shared" si="16"/>
        <v>0</v>
      </c>
      <c r="BH162" s="204">
        <f t="shared" si="17"/>
        <v>0</v>
      </c>
      <c r="BI162" s="204">
        <f t="shared" si="18"/>
        <v>0</v>
      </c>
      <c r="BJ162" s="17" t="s">
        <v>156</v>
      </c>
      <c r="BK162" s="204">
        <f t="shared" si="19"/>
        <v>0</v>
      </c>
      <c r="BL162" s="17" t="s">
        <v>735</v>
      </c>
      <c r="BM162" s="203" t="s">
        <v>829</v>
      </c>
    </row>
    <row r="163" spans="1:65" s="2" customFormat="1" ht="16.5" customHeight="1">
      <c r="A163" s="34"/>
      <c r="B163" s="35"/>
      <c r="C163" s="192" t="s">
        <v>340</v>
      </c>
      <c r="D163" s="192" t="s">
        <v>152</v>
      </c>
      <c r="E163" s="193" t="s">
        <v>830</v>
      </c>
      <c r="F163" s="194" t="s">
        <v>831</v>
      </c>
      <c r="G163" s="195" t="s">
        <v>338</v>
      </c>
      <c r="H163" s="196">
        <v>4</v>
      </c>
      <c r="I163" s="197"/>
      <c r="J163" s="198">
        <f t="shared" si="10"/>
        <v>0</v>
      </c>
      <c r="K163" s="194" t="s">
        <v>727</v>
      </c>
      <c r="L163" s="39"/>
      <c r="M163" s="199" t="s">
        <v>1</v>
      </c>
      <c r="N163" s="200" t="s">
        <v>43</v>
      </c>
      <c r="O163" s="72"/>
      <c r="P163" s="201">
        <f t="shared" si="11"/>
        <v>0</v>
      </c>
      <c r="Q163" s="201">
        <v>0</v>
      </c>
      <c r="R163" s="201">
        <f t="shared" si="12"/>
        <v>0</v>
      </c>
      <c r="S163" s="201">
        <v>0</v>
      </c>
      <c r="T163" s="202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728</v>
      </c>
      <c r="AT163" s="203" t="s">
        <v>152</v>
      </c>
      <c r="AU163" s="203" t="s">
        <v>84</v>
      </c>
      <c r="AY163" s="17" t="s">
        <v>151</v>
      </c>
      <c r="BE163" s="204">
        <f t="shared" si="14"/>
        <v>0</v>
      </c>
      <c r="BF163" s="204">
        <f t="shared" si="15"/>
        <v>0</v>
      </c>
      <c r="BG163" s="204">
        <f t="shared" si="16"/>
        <v>0</v>
      </c>
      <c r="BH163" s="204">
        <f t="shared" si="17"/>
        <v>0</v>
      </c>
      <c r="BI163" s="204">
        <f t="shared" si="18"/>
        <v>0</v>
      </c>
      <c r="BJ163" s="17" t="s">
        <v>156</v>
      </c>
      <c r="BK163" s="204">
        <f t="shared" si="19"/>
        <v>0</v>
      </c>
      <c r="BL163" s="17" t="s">
        <v>728</v>
      </c>
      <c r="BM163" s="203" t="s">
        <v>832</v>
      </c>
    </row>
    <row r="164" spans="1:65" s="2" customFormat="1" ht="24.2" customHeight="1">
      <c r="A164" s="34"/>
      <c r="B164" s="35"/>
      <c r="C164" s="228" t="s">
        <v>344</v>
      </c>
      <c r="D164" s="228" t="s">
        <v>217</v>
      </c>
      <c r="E164" s="229" t="s">
        <v>833</v>
      </c>
      <c r="F164" s="230" t="s">
        <v>834</v>
      </c>
      <c r="G164" s="231" t="s">
        <v>338</v>
      </c>
      <c r="H164" s="232">
        <v>4</v>
      </c>
      <c r="I164" s="233"/>
      <c r="J164" s="234">
        <f t="shared" si="10"/>
        <v>0</v>
      </c>
      <c r="K164" s="230" t="s">
        <v>727</v>
      </c>
      <c r="L164" s="235"/>
      <c r="M164" s="236" t="s">
        <v>1</v>
      </c>
      <c r="N164" s="237" t="s">
        <v>43</v>
      </c>
      <c r="O164" s="72"/>
      <c r="P164" s="201">
        <f t="shared" si="11"/>
        <v>0</v>
      </c>
      <c r="Q164" s="201">
        <v>0</v>
      </c>
      <c r="R164" s="201">
        <f t="shared" si="12"/>
        <v>0</v>
      </c>
      <c r="S164" s="201">
        <v>0</v>
      </c>
      <c r="T164" s="202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728</v>
      </c>
      <c r="AT164" s="203" t="s">
        <v>217</v>
      </c>
      <c r="AU164" s="203" t="s">
        <v>84</v>
      </c>
      <c r="AY164" s="17" t="s">
        <v>151</v>
      </c>
      <c r="BE164" s="204">
        <f t="shared" si="14"/>
        <v>0</v>
      </c>
      <c r="BF164" s="204">
        <f t="shared" si="15"/>
        <v>0</v>
      </c>
      <c r="BG164" s="204">
        <f t="shared" si="16"/>
        <v>0</v>
      </c>
      <c r="BH164" s="204">
        <f t="shared" si="17"/>
        <v>0</v>
      </c>
      <c r="BI164" s="204">
        <f t="shared" si="18"/>
        <v>0</v>
      </c>
      <c r="BJ164" s="17" t="s">
        <v>156</v>
      </c>
      <c r="BK164" s="204">
        <f t="shared" si="19"/>
        <v>0</v>
      </c>
      <c r="BL164" s="17" t="s">
        <v>728</v>
      </c>
      <c r="BM164" s="203" t="s">
        <v>835</v>
      </c>
    </row>
    <row r="165" spans="1:65" s="2" customFormat="1" ht="24.2" customHeight="1">
      <c r="A165" s="34"/>
      <c r="B165" s="35"/>
      <c r="C165" s="192" t="s">
        <v>348</v>
      </c>
      <c r="D165" s="192" t="s">
        <v>152</v>
      </c>
      <c r="E165" s="193" t="s">
        <v>836</v>
      </c>
      <c r="F165" s="194" t="s">
        <v>837</v>
      </c>
      <c r="G165" s="195" t="s">
        <v>338</v>
      </c>
      <c r="H165" s="196">
        <v>4</v>
      </c>
      <c r="I165" s="197"/>
      <c r="J165" s="198">
        <f t="shared" si="10"/>
        <v>0</v>
      </c>
      <c r="K165" s="194" t="s">
        <v>727</v>
      </c>
      <c r="L165" s="39"/>
      <c r="M165" s="199" t="s">
        <v>1</v>
      </c>
      <c r="N165" s="200" t="s">
        <v>43</v>
      </c>
      <c r="O165" s="72"/>
      <c r="P165" s="201">
        <f t="shared" si="11"/>
        <v>0</v>
      </c>
      <c r="Q165" s="201">
        <v>0</v>
      </c>
      <c r="R165" s="201">
        <f t="shared" si="12"/>
        <v>0</v>
      </c>
      <c r="S165" s="201">
        <v>0</v>
      </c>
      <c r="T165" s="202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728</v>
      </c>
      <c r="AT165" s="203" t="s">
        <v>152</v>
      </c>
      <c r="AU165" s="203" t="s">
        <v>84</v>
      </c>
      <c r="AY165" s="17" t="s">
        <v>151</v>
      </c>
      <c r="BE165" s="204">
        <f t="shared" si="14"/>
        <v>0</v>
      </c>
      <c r="BF165" s="204">
        <f t="shared" si="15"/>
        <v>0</v>
      </c>
      <c r="BG165" s="204">
        <f t="shared" si="16"/>
        <v>0</v>
      </c>
      <c r="BH165" s="204">
        <f t="shared" si="17"/>
        <v>0</v>
      </c>
      <c r="BI165" s="204">
        <f t="shared" si="18"/>
        <v>0</v>
      </c>
      <c r="BJ165" s="17" t="s">
        <v>156</v>
      </c>
      <c r="BK165" s="204">
        <f t="shared" si="19"/>
        <v>0</v>
      </c>
      <c r="BL165" s="17" t="s">
        <v>728</v>
      </c>
      <c r="BM165" s="203" t="s">
        <v>838</v>
      </c>
    </row>
    <row r="166" spans="1:65" s="2" customFormat="1" ht="44.25" customHeight="1">
      <c r="A166" s="34"/>
      <c r="B166" s="35"/>
      <c r="C166" s="228" t="s">
        <v>352</v>
      </c>
      <c r="D166" s="228" t="s">
        <v>217</v>
      </c>
      <c r="E166" s="229" t="s">
        <v>839</v>
      </c>
      <c r="F166" s="230" t="s">
        <v>840</v>
      </c>
      <c r="G166" s="231" t="s">
        <v>338</v>
      </c>
      <c r="H166" s="232">
        <v>2</v>
      </c>
      <c r="I166" s="233"/>
      <c r="J166" s="234">
        <f t="shared" si="10"/>
        <v>0</v>
      </c>
      <c r="K166" s="230" t="s">
        <v>727</v>
      </c>
      <c r="L166" s="235"/>
      <c r="M166" s="236" t="s">
        <v>1</v>
      </c>
      <c r="N166" s="237" t="s">
        <v>43</v>
      </c>
      <c r="O166" s="72"/>
      <c r="P166" s="201">
        <f t="shared" si="11"/>
        <v>0</v>
      </c>
      <c r="Q166" s="201">
        <v>0</v>
      </c>
      <c r="R166" s="201">
        <f t="shared" si="12"/>
        <v>0</v>
      </c>
      <c r="S166" s="201">
        <v>0</v>
      </c>
      <c r="T166" s="202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3" t="s">
        <v>735</v>
      </c>
      <c r="AT166" s="203" t="s">
        <v>217</v>
      </c>
      <c r="AU166" s="203" t="s">
        <v>84</v>
      </c>
      <c r="AY166" s="17" t="s">
        <v>151</v>
      </c>
      <c r="BE166" s="204">
        <f t="shared" si="14"/>
        <v>0</v>
      </c>
      <c r="BF166" s="204">
        <f t="shared" si="15"/>
        <v>0</v>
      </c>
      <c r="BG166" s="204">
        <f t="shared" si="16"/>
        <v>0</v>
      </c>
      <c r="BH166" s="204">
        <f t="shared" si="17"/>
        <v>0</v>
      </c>
      <c r="BI166" s="204">
        <f t="shared" si="18"/>
        <v>0</v>
      </c>
      <c r="BJ166" s="17" t="s">
        <v>156</v>
      </c>
      <c r="BK166" s="204">
        <f t="shared" si="19"/>
        <v>0</v>
      </c>
      <c r="BL166" s="17" t="s">
        <v>735</v>
      </c>
      <c r="BM166" s="203" t="s">
        <v>841</v>
      </c>
    </row>
    <row r="167" spans="1:65" s="2" customFormat="1" ht="44.25" customHeight="1">
      <c r="A167" s="34"/>
      <c r="B167" s="35"/>
      <c r="C167" s="228" t="s">
        <v>356</v>
      </c>
      <c r="D167" s="228" t="s">
        <v>217</v>
      </c>
      <c r="E167" s="229" t="s">
        <v>842</v>
      </c>
      <c r="F167" s="230" t="s">
        <v>843</v>
      </c>
      <c r="G167" s="231" t="s">
        <v>338</v>
      </c>
      <c r="H167" s="232">
        <v>2</v>
      </c>
      <c r="I167" s="233"/>
      <c r="J167" s="234">
        <f t="shared" si="10"/>
        <v>0</v>
      </c>
      <c r="K167" s="230" t="s">
        <v>727</v>
      </c>
      <c r="L167" s="235"/>
      <c r="M167" s="236" t="s">
        <v>1</v>
      </c>
      <c r="N167" s="237" t="s">
        <v>43</v>
      </c>
      <c r="O167" s="72"/>
      <c r="P167" s="201">
        <f t="shared" si="11"/>
        <v>0</v>
      </c>
      <c r="Q167" s="201">
        <v>0</v>
      </c>
      <c r="R167" s="201">
        <f t="shared" si="12"/>
        <v>0</v>
      </c>
      <c r="S167" s="201">
        <v>0</v>
      </c>
      <c r="T167" s="202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735</v>
      </c>
      <c r="AT167" s="203" t="s">
        <v>217</v>
      </c>
      <c r="AU167" s="203" t="s">
        <v>84</v>
      </c>
      <c r="AY167" s="17" t="s">
        <v>151</v>
      </c>
      <c r="BE167" s="204">
        <f t="shared" si="14"/>
        <v>0</v>
      </c>
      <c r="BF167" s="204">
        <f t="shared" si="15"/>
        <v>0</v>
      </c>
      <c r="BG167" s="204">
        <f t="shared" si="16"/>
        <v>0</v>
      </c>
      <c r="BH167" s="204">
        <f t="shared" si="17"/>
        <v>0</v>
      </c>
      <c r="BI167" s="204">
        <f t="shared" si="18"/>
        <v>0</v>
      </c>
      <c r="BJ167" s="17" t="s">
        <v>156</v>
      </c>
      <c r="BK167" s="204">
        <f t="shared" si="19"/>
        <v>0</v>
      </c>
      <c r="BL167" s="17" t="s">
        <v>735</v>
      </c>
      <c r="BM167" s="203" t="s">
        <v>844</v>
      </c>
    </row>
    <row r="168" spans="1:65" s="2" customFormat="1" ht="37.9" customHeight="1">
      <c r="A168" s="34"/>
      <c r="B168" s="35"/>
      <c r="C168" s="192" t="s">
        <v>362</v>
      </c>
      <c r="D168" s="192" t="s">
        <v>152</v>
      </c>
      <c r="E168" s="193" t="s">
        <v>845</v>
      </c>
      <c r="F168" s="194" t="s">
        <v>846</v>
      </c>
      <c r="G168" s="195" t="s">
        <v>338</v>
      </c>
      <c r="H168" s="196">
        <v>3</v>
      </c>
      <c r="I168" s="197"/>
      <c r="J168" s="198">
        <f t="shared" si="10"/>
        <v>0</v>
      </c>
      <c r="K168" s="194" t="s">
        <v>727</v>
      </c>
      <c r="L168" s="39"/>
      <c r="M168" s="199" t="s">
        <v>1</v>
      </c>
      <c r="N168" s="200" t="s">
        <v>43</v>
      </c>
      <c r="O168" s="72"/>
      <c r="P168" s="201">
        <f t="shared" si="11"/>
        <v>0</v>
      </c>
      <c r="Q168" s="201">
        <v>0</v>
      </c>
      <c r="R168" s="201">
        <f t="shared" si="12"/>
        <v>0</v>
      </c>
      <c r="S168" s="201">
        <v>0</v>
      </c>
      <c r="T168" s="202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728</v>
      </c>
      <c r="AT168" s="203" t="s">
        <v>152</v>
      </c>
      <c r="AU168" s="203" t="s">
        <v>84</v>
      </c>
      <c r="AY168" s="17" t="s">
        <v>151</v>
      </c>
      <c r="BE168" s="204">
        <f t="shared" si="14"/>
        <v>0</v>
      </c>
      <c r="BF168" s="204">
        <f t="shared" si="15"/>
        <v>0</v>
      </c>
      <c r="BG168" s="204">
        <f t="shared" si="16"/>
        <v>0</v>
      </c>
      <c r="BH168" s="204">
        <f t="shared" si="17"/>
        <v>0</v>
      </c>
      <c r="BI168" s="204">
        <f t="shared" si="18"/>
        <v>0</v>
      </c>
      <c r="BJ168" s="17" t="s">
        <v>156</v>
      </c>
      <c r="BK168" s="204">
        <f t="shared" si="19"/>
        <v>0</v>
      </c>
      <c r="BL168" s="17" t="s">
        <v>728</v>
      </c>
      <c r="BM168" s="203" t="s">
        <v>847</v>
      </c>
    </row>
    <row r="169" spans="1:65" s="2" customFormat="1" ht="16.5" customHeight="1">
      <c r="A169" s="34"/>
      <c r="B169" s="35"/>
      <c r="C169" s="228" t="s">
        <v>367</v>
      </c>
      <c r="D169" s="228" t="s">
        <v>217</v>
      </c>
      <c r="E169" s="229" t="s">
        <v>848</v>
      </c>
      <c r="F169" s="230" t="s">
        <v>849</v>
      </c>
      <c r="G169" s="231" t="s">
        <v>850</v>
      </c>
      <c r="H169" s="232">
        <v>2</v>
      </c>
      <c r="I169" s="233"/>
      <c r="J169" s="234">
        <f t="shared" si="10"/>
        <v>0</v>
      </c>
      <c r="K169" s="230" t="s">
        <v>718</v>
      </c>
      <c r="L169" s="235"/>
      <c r="M169" s="236" t="s">
        <v>1</v>
      </c>
      <c r="N169" s="237" t="s">
        <v>43</v>
      </c>
      <c r="O169" s="72"/>
      <c r="P169" s="201">
        <f t="shared" si="11"/>
        <v>0</v>
      </c>
      <c r="Q169" s="201">
        <v>0</v>
      </c>
      <c r="R169" s="201">
        <f t="shared" si="12"/>
        <v>0</v>
      </c>
      <c r="S169" s="201">
        <v>0</v>
      </c>
      <c r="T169" s="202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3" t="s">
        <v>728</v>
      </c>
      <c r="AT169" s="203" t="s">
        <v>217</v>
      </c>
      <c r="AU169" s="203" t="s">
        <v>84</v>
      </c>
      <c r="AY169" s="17" t="s">
        <v>151</v>
      </c>
      <c r="BE169" s="204">
        <f t="shared" si="14"/>
        <v>0</v>
      </c>
      <c r="BF169" s="204">
        <f t="shared" si="15"/>
        <v>0</v>
      </c>
      <c r="BG169" s="204">
        <f t="shared" si="16"/>
        <v>0</v>
      </c>
      <c r="BH169" s="204">
        <f t="shared" si="17"/>
        <v>0</v>
      </c>
      <c r="BI169" s="204">
        <f t="shared" si="18"/>
        <v>0</v>
      </c>
      <c r="BJ169" s="17" t="s">
        <v>156</v>
      </c>
      <c r="BK169" s="204">
        <f t="shared" si="19"/>
        <v>0</v>
      </c>
      <c r="BL169" s="17" t="s">
        <v>728</v>
      </c>
      <c r="BM169" s="203" t="s">
        <v>851</v>
      </c>
    </row>
    <row r="170" spans="1:65" s="2" customFormat="1" ht="24.2" customHeight="1">
      <c r="A170" s="34"/>
      <c r="B170" s="35"/>
      <c r="C170" s="228" t="s">
        <v>372</v>
      </c>
      <c r="D170" s="228" t="s">
        <v>217</v>
      </c>
      <c r="E170" s="229" t="s">
        <v>852</v>
      </c>
      <c r="F170" s="230" t="s">
        <v>853</v>
      </c>
      <c r="G170" s="231" t="s">
        <v>338</v>
      </c>
      <c r="H170" s="232">
        <v>1</v>
      </c>
      <c r="I170" s="233"/>
      <c r="J170" s="234">
        <f t="shared" si="10"/>
        <v>0</v>
      </c>
      <c r="K170" s="230" t="s">
        <v>727</v>
      </c>
      <c r="L170" s="235"/>
      <c r="M170" s="236" t="s">
        <v>1</v>
      </c>
      <c r="N170" s="237" t="s">
        <v>43</v>
      </c>
      <c r="O170" s="72"/>
      <c r="P170" s="201">
        <f t="shared" si="11"/>
        <v>0</v>
      </c>
      <c r="Q170" s="201">
        <v>0</v>
      </c>
      <c r="R170" s="201">
        <f t="shared" si="12"/>
        <v>0</v>
      </c>
      <c r="S170" s="201">
        <v>0</v>
      </c>
      <c r="T170" s="202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735</v>
      </c>
      <c r="AT170" s="203" t="s">
        <v>217</v>
      </c>
      <c r="AU170" s="203" t="s">
        <v>84</v>
      </c>
      <c r="AY170" s="17" t="s">
        <v>151</v>
      </c>
      <c r="BE170" s="204">
        <f t="shared" si="14"/>
        <v>0</v>
      </c>
      <c r="BF170" s="204">
        <f t="shared" si="15"/>
        <v>0</v>
      </c>
      <c r="BG170" s="204">
        <f t="shared" si="16"/>
        <v>0</v>
      </c>
      <c r="BH170" s="204">
        <f t="shared" si="17"/>
        <v>0</v>
      </c>
      <c r="BI170" s="204">
        <f t="shared" si="18"/>
        <v>0</v>
      </c>
      <c r="BJ170" s="17" t="s">
        <v>156</v>
      </c>
      <c r="BK170" s="204">
        <f t="shared" si="19"/>
        <v>0</v>
      </c>
      <c r="BL170" s="17" t="s">
        <v>735</v>
      </c>
      <c r="BM170" s="203" t="s">
        <v>854</v>
      </c>
    </row>
    <row r="171" spans="1:65" s="2" customFormat="1" ht="33" customHeight="1">
      <c r="A171" s="34"/>
      <c r="B171" s="35"/>
      <c r="C171" s="192" t="s">
        <v>376</v>
      </c>
      <c r="D171" s="192" t="s">
        <v>152</v>
      </c>
      <c r="E171" s="193" t="s">
        <v>855</v>
      </c>
      <c r="F171" s="194" t="s">
        <v>856</v>
      </c>
      <c r="G171" s="195" t="s">
        <v>338</v>
      </c>
      <c r="H171" s="196">
        <v>26</v>
      </c>
      <c r="I171" s="197"/>
      <c r="J171" s="198">
        <f t="shared" si="10"/>
        <v>0</v>
      </c>
      <c r="K171" s="194" t="s">
        <v>727</v>
      </c>
      <c r="L171" s="39"/>
      <c r="M171" s="199" t="s">
        <v>1</v>
      </c>
      <c r="N171" s="200" t="s">
        <v>43</v>
      </c>
      <c r="O171" s="72"/>
      <c r="P171" s="201">
        <f t="shared" si="11"/>
        <v>0</v>
      </c>
      <c r="Q171" s="201">
        <v>0</v>
      </c>
      <c r="R171" s="201">
        <f t="shared" si="12"/>
        <v>0</v>
      </c>
      <c r="S171" s="201">
        <v>0</v>
      </c>
      <c r="T171" s="202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728</v>
      </c>
      <c r="AT171" s="203" t="s">
        <v>152</v>
      </c>
      <c r="AU171" s="203" t="s">
        <v>84</v>
      </c>
      <c r="AY171" s="17" t="s">
        <v>151</v>
      </c>
      <c r="BE171" s="204">
        <f t="shared" si="14"/>
        <v>0</v>
      </c>
      <c r="BF171" s="204">
        <f t="shared" si="15"/>
        <v>0</v>
      </c>
      <c r="BG171" s="204">
        <f t="shared" si="16"/>
        <v>0</v>
      </c>
      <c r="BH171" s="204">
        <f t="shared" si="17"/>
        <v>0</v>
      </c>
      <c r="BI171" s="204">
        <f t="shared" si="18"/>
        <v>0</v>
      </c>
      <c r="BJ171" s="17" t="s">
        <v>156</v>
      </c>
      <c r="BK171" s="204">
        <f t="shared" si="19"/>
        <v>0</v>
      </c>
      <c r="BL171" s="17" t="s">
        <v>728</v>
      </c>
      <c r="BM171" s="203" t="s">
        <v>857</v>
      </c>
    </row>
    <row r="172" spans="1:65" s="2" customFormat="1" ht="24.2" customHeight="1">
      <c r="A172" s="34"/>
      <c r="B172" s="35"/>
      <c r="C172" s="228" t="s">
        <v>382</v>
      </c>
      <c r="D172" s="228" t="s">
        <v>217</v>
      </c>
      <c r="E172" s="229" t="s">
        <v>858</v>
      </c>
      <c r="F172" s="230" t="s">
        <v>859</v>
      </c>
      <c r="G172" s="231" t="s">
        <v>338</v>
      </c>
      <c r="H172" s="232">
        <v>18</v>
      </c>
      <c r="I172" s="233"/>
      <c r="J172" s="234">
        <f t="shared" si="10"/>
        <v>0</v>
      </c>
      <c r="K172" s="230" t="s">
        <v>727</v>
      </c>
      <c r="L172" s="235"/>
      <c r="M172" s="236" t="s">
        <v>1</v>
      </c>
      <c r="N172" s="237" t="s">
        <v>43</v>
      </c>
      <c r="O172" s="72"/>
      <c r="P172" s="201">
        <f t="shared" si="11"/>
        <v>0</v>
      </c>
      <c r="Q172" s="201">
        <v>0</v>
      </c>
      <c r="R172" s="201">
        <f t="shared" si="12"/>
        <v>0</v>
      </c>
      <c r="S172" s="201">
        <v>0</v>
      </c>
      <c r="T172" s="202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735</v>
      </c>
      <c r="AT172" s="203" t="s">
        <v>217</v>
      </c>
      <c r="AU172" s="203" t="s">
        <v>84</v>
      </c>
      <c r="AY172" s="17" t="s">
        <v>151</v>
      </c>
      <c r="BE172" s="204">
        <f t="shared" si="14"/>
        <v>0</v>
      </c>
      <c r="BF172" s="204">
        <f t="shared" si="15"/>
        <v>0</v>
      </c>
      <c r="BG172" s="204">
        <f t="shared" si="16"/>
        <v>0</v>
      </c>
      <c r="BH172" s="204">
        <f t="shared" si="17"/>
        <v>0</v>
      </c>
      <c r="BI172" s="204">
        <f t="shared" si="18"/>
        <v>0</v>
      </c>
      <c r="BJ172" s="17" t="s">
        <v>156</v>
      </c>
      <c r="BK172" s="204">
        <f t="shared" si="19"/>
        <v>0</v>
      </c>
      <c r="BL172" s="17" t="s">
        <v>735</v>
      </c>
      <c r="BM172" s="203" t="s">
        <v>860</v>
      </c>
    </row>
    <row r="173" spans="1:65" s="2" customFormat="1" ht="24.2" customHeight="1">
      <c r="A173" s="34"/>
      <c r="B173" s="35"/>
      <c r="C173" s="228" t="s">
        <v>387</v>
      </c>
      <c r="D173" s="228" t="s">
        <v>217</v>
      </c>
      <c r="E173" s="229" t="s">
        <v>861</v>
      </c>
      <c r="F173" s="230" t="s">
        <v>862</v>
      </c>
      <c r="G173" s="231" t="s">
        <v>338</v>
      </c>
      <c r="H173" s="232">
        <v>6</v>
      </c>
      <c r="I173" s="233"/>
      <c r="J173" s="234">
        <f t="shared" si="10"/>
        <v>0</v>
      </c>
      <c r="K173" s="230" t="s">
        <v>718</v>
      </c>
      <c r="L173" s="235"/>
      <c r="M173" s="236" t="s">
        <v>1</v>
      </c>
      <c r="N173" s="237" t="s">
        <v>43</v>
      </c>
      <c r="O173" s="72"/>
      <c r="P173" s="201">
        <f t="shared" si="11"/>
        <v>0</v>
      </c>
      <c r="Q173" s="201">
        <v>0</v>
      </c>
      <c r="R173" s="201">
        <f t="shared" si="12"/>
        <v>0</v>
      </c>
      <c r="S173" s="201">
        <v>0</v>
      </c>
      <c r="T173" s="202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735</v>
      </c>
      <c r="AT173" s="203" t="s">
        <v>217</v>
      </c>
      <c r="AU173" s="203" t="s">
        <v>84</v>
      </c>
      <c r="AY173" s="17" t="s">
        <v>151</v>
      </c>
      <c r="BE173" s="204">
        <f t="shared" si="14"/>
        <v>0</v>
      </c>
      <c r="BF173" s="204">
        <f t="shared" si="15"/>
        <v>0</v>
      </c>
      <c r="BG173" s="204">
        <f t="shared" si="16"/>
        <v>0</v>
      </c>
      <c r="BH173" s="204">
        <f t="shared" si="17"/>
        <v>0</v>
      </c>
      <c r="BI173" s="204">
        <f t="shared" si="18"/>
        <v>0</v>
      </c>
      <c r="BJ173" s="17" t="s">
        <v>156</v>
      </c>
      <c r="BK173" s="204">
        <f t="shared" si="19"/>
        <v>0</v>
      </c>
      <c r="BL173" s="17" t="s">
        <v>735</v>
      </c>
      <c r="BM173" s="203" t="s">
        <v>863</v>
      </c>
    </row>
    <row r="174" spans="1:65" s="2" customFormat="1" ht="33" customHeight="1">
      <c r="A174" s="34"/>
      <c r="B174" s="35"/>
      <c r="C174" s="228" t="s">
        <v>391</v>
      </c>
      <c r="D174" s="228" t="s">
        <v>217</v>
      </c>
      <c r="E174" s="229" t="s">
        <v>864</v>
      </c>
      <c r="F174" s="230" t="s">
        <v>865</v>
      </c>
      <c r="G174" s="231" t="s">
        <v>338</v>
      </c>
      <c r="H174" s="232">
        <v>2</v>
      </c>
      <c r="I174" s="233"/>
      <c r="J174" s="234">
        <f t="shared" si="10"/>
        <v>0</v>
      </c>
      <c r="K174" s="230" t="s">
        <v>718</v>
      </c>
      <c r="L174" s="235"/>
      <c r="M174" s="236" t="s">
        <v>1</v>
      </c>
      <c r="N174" s="237" t="s">
        <v>43</v>
      </c>
      <c r="O174" s="72"/>
      <c r="P174" s="201">
        <f t="shared" si="11"/>
        <v>0</v>
      </c>
      <c r="Q174" s="201">
        <v>0</v>
      </c>
      <c r="R174" s="201">
        <f t="shared" si="12"/>
        <v>0</v>
      </c>
      <c r="S174" s="201">
        <v>0</v>
      </c>
      <c r="T174" s="202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735</v>
      </c>
      <c r="AT174" s="203" t="s">
        <v>217</v>
      </c>
      <c r="AU174" s="203" t="s">
        <v>84</v>
      </c>
      <c r="AY174" s="17" t="s">
        <v>151</v>
      </c>
      <c r="BE174" s="204">
        <f t="shared" si="14"/>
        <v>0</v>
      </c>
      <c r="BF174" s="204">
        <f t="shared" si="15"/>
        <v>0</v>
      </c>
      <c r="BG174" s="204">
        <f t="shared" si="16"/>
        <v>0</v>
      </c>
      <c r="BH174" s="204">
        <f t="shared" si="17"/>
        <v>0</v>
      </c>
      <c r="BI174" s="204">
        <f t="shared" si="18"/>
        <v>0</v>
      </c>
      <c r="BJ174" s="17" t="s">
        <v>156</v>
      </c>
      <c r="BK174" s="204">
        <f t="shared" si="19"/>
        <v>0</v>
      </c>
      <c r="BL174" s="17" t="s">
        <v>735</v>
      </c>
      <c r="BM174" s="203" t="s">
        <v>866</v>
      </c>
    </row>
    <row r="175" spans="1:65" s="2" customFormat="1" ht="24.2" customHeight="1">
      <c r="A175" s="34"/>
      <c r="B175" s="35"/>
      <c r="C175" s="192" t="s">
        <v>396</v>
      </c>
      <c r="D175" s="192" t="s">
        <v>152</v>
      </c>
      <c r="E175" s="193" t="s">
        <v>867</v>
      </c>
      <c r="F175" s="194" t="s">
        <v>868</v>
      </c>
      <c r="G175" s="195" t="s">
        <v>338</v>
      </c>
      <c r="H175" s="196">
        <v>4</v>
      </c>
      <c r="I175" s="197"/>
      <c r="J175" s="198">
        <f t="shared" si="10"/>
        <v>0</v>
      </c>
      <c r="K175" s="194" t="s">
        <v>727</v>
      </c>
      <c r="L175" s="39"/>
      <c r="M175" s="199" t="s">
        <v>1</v>
      </c>
      <c r="N175" s="200" t="s">
        <v>43</v>
      </c>
      <c r="O175" s="72"/>
      <c r="P175" s="201">
        <f t="shared" si="11"/>
        <v>0</v>
      </c>
      <c r="Q175" s="201">
        <v>0</v>
      </c>
      <c r="R175" s="201">
        <f t="shared" si="12"/>
        <v>0</v>
      </c>
      <c r="S175" s="201">
        <v>0</v>
      </c>
      <c r="T175" s="202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728</v>
      </c>
      <c r="AT175" s="203" t="s">
        <v>152</v>
      </c>
      <c r="AU175" s="203" t="s">
        <v>84</v>
      </c>
      <c r="AY175" s="17" t="s">
        <v>151</v>
      </c>
      <c r="BE175" s="204">
        <f t="shared" si="14"/>
        <v>0</v>
      </c>
      <c r="BF175" s="204">
        <f t="shared" si="15"/>
        <v>0</v>
      </c>
      <c r="BG175" s="204">
        <f t="shared" si="16"/>
        <v>0</v>
      </c>
      <c r="BH175" s="204">
        <f t="shared" si="17"/>
        <v>0</v>
      </c>
      <c r="BI175" s="204">
        <f t="shared" si="18"/>
        <v>0</v>
      </c>
      <c r="BJ175" s="17" t="s">
        <v>156</v>
      </c>
      <c r="BK175" s="204">
        <f t="shared" si="19"/>
        <v>0</v>
      </c>
      <c r="BL175" s="17" t="s">
        <v>728</v>
      </c>
      <c r="BM175" s="203" t="s">
        <v>869</v>
      </c>
    </row>
    <row r="176" spans="1:65" s="2" customFormat="1" ht="33" customHeight="1">
      <c r="A176" s="34"/>
      <c r="B176" s="35"/>
      <c r="C176" s="228" t="s">
        <v>402</v>
      </c>
      <c r="D176" s="228" t="s">
        <v>217</v>
      </c>
      <c r="E176" s="229" t="s">
        <v>870</v>
      </c>
      <c r="F176" s="230" t="s">
        <v>871</v>
      </c>
      <c r="G176" s="231" t="s">
        <v>338</v>
      </c>
      <c r="H176" s="232">
        <v>4</v>
      </c>
      <c r="I176" s="233"/>
      <c r="J176" s="234">
        <f t="shared" si="10"/>
        <v>0</v>
      </c>
      <c r="K176" s="230" t="s">
        <v>727</v>
      </c>
      <c r="L176" s="235"/>
      <c r="M176" s="236" t="s">
        <v>1</v>
      </c>
      <c r="N176" s="237" t="s">
        <v>43</v>
      </c>
      <c r="O176" s="72"/>
      <c r="P176" s="201">
        <f t="shared" si="11"/>
        <v>0</v>
      </c>
      <c r="Q176" s="201">
        <v>0</v>
      </c>
      <c r="R176" s="201">
        <f t="shared" si="12"/>
        <v>0</v>
      </c>
      <c r="S176" s="201">
        <v>0</v>
      </c>
      <c r="T176" s="202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735</v>
      </c>
      <c r="AT176" s="203" t="s">
        <v>217</v>
      </c>
      <c r="AU176" s="203" t="s">
        <v>84</v>
      </c>
      <c r="AY176" s="17" t="s">
        <v>151</v>
      </c>
      <c r="BE176" s="204">
        <f t="shared" si="14"/>
        <v>0</v>
      </c>
      <c r="BF176" s="204">
        <f t="shared" si="15"/>
        <v>0</v>
      </c>
      <c r="BG176" s="204">
        <f t="shared" si="16"/>
        <v>0</v>
      </c>
      <c r="BH176" s="204">
        <f t="shared" si="17"/>
        <v>0</v>
      </c>
      <c r="BI176" s="204">
        <f t="shared" si="18"/>
        <v>0</v>
      </c>
      <c r="BJ176" s="17" t="s">
        <v>156</v>
      </c>
      <c r="BK176" s="204">
        <f t="shared" si="19"/>
        <v>0</v>
      </c>
      <c r="BL176" s="17" t="s">
        <v>735</v>
      </c>
      <c r="BM176" s="203" t="s">
        <v>872</v>
      </c>
    </row>
    <row r="177" spans="1:65" s="2" customFormat="1" ht="16.5" customHeight="1">
      <c r="A177" s="34"/>
      <c r="B177" s="35"/>
      <c r="C177" s="192" t="s">
        <v>408</v>
      </c>
      <c r="D177" s="192" t="s">
        <v>152</v>
      </c>
      <c r="E177" s="193" t="s">
        <v>873</v>
      </c>
      <c r="F177" s="194" t="s">
        <v>874</v>
      </c>
      <c r="G177" s="195" t="s">
        <v>162</v>
      </c>
      <c r="H177" s="196">
        <v>264</v>
      </c>
      <c r="I177" s="197"/>
      <c r="J177" s="198">
        <f t="shared" si="10"/>
        <v>0</v>
      </c>
      <c r="K177" s="194" t="s">
        <v>727</v>
      </c>
      <c r="L177" s="39"/>
      <c r="M177" s="199" t="s">
        <v>1</v>
      </c>
      <c r="N177" s="200" t="s">
        <v>43</v>
      </c>
      <c r="O177" s="72"/>
      <c r="P177" s="201">
        <f t="shared" si="11"/>
        <v>0</v>
      </c>
      <c r="Q177" s="201">
        <v>0</v>
      </c>
      <c r="R177" s="201">
        <f t="shared" si="12"/>
        <v>0</v>
      </c>
      <c r="S177" s="201">
        <v>0</v>
      </c>
      <c r="T177" s="202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728</v>
      </c>
      <c r="AT177" s="203" t="s">
        <v>152</v>
      </c>
      <c r="AU177" s="203" t="s">
        <v>84</v>
      </c>
      <c r="AY177" s="17" t="s">
        <v>151</v>
      </c>
      <c r="BE177" s="204">
        <f t="shared" si="14"/>
        <v>0</v>
      </c>
      <c r="BF177" s="204">
        <f t="shared" si="15"/>
        <v>0</v>
      </c>
      <c r="BG177" s="204">
        <f t="shared" si="16"/>
        <v>0</v>
      </c>
      <c r="BH177" s="204">
        <f t="shared" si="17"/>
        <v>0</v>
      </c>
      <c r="BI177" s="204">
        <f t="shared" si="18"/>
        <v>0</v>
      </c>
      <c r="BJ177" s="17" t="s">
        <v>156</v>
      </c>
      <c r="BK177" s="204">
        <f t="shared" si="19"/>
        <v>0</v>
      </c>
      <c r="BL177" s="17" t="s">
        <v>728</v>
      </c>
      <c r="BM177" s="203" t="s">
        <v>875</v>
      </c>
    </row>
    <row r="178" spans="1:65" s="2" customFormat="1" ht="24.2" customHeight="1">
      <c r="A178" s="34"/>
      <c r="B178" s="35"/>
      <c r="C178" s="228" t="s">
        <v>416</v>
      </c>
      <c r="D178" s="228" t="s">
        <v>217</v>
      </c>
      <c r="E178" s="229" t="s">
        <v>876</v>
      </c>
      <c r="F178" s="230" t="s">
        <v>877</v>
      </c>
      <c r="G178" s="231" t="s">
        <v>162</v>
      </c>
      <c r="H178" s="232">
        <v>18</v>
      </c>
      <c r="I178" s="233"/>
      <c r="J178" s="234">
        <f t="shared" si="10"/>
        <v>0</v>
      </c>
      <c r="K178" s="230" t="s">
        <v>727</v>
      </c>
      <c r="L178" s="235"/>
      <c r="M178" s="236" t="s">
        <v>1</v>
      </c>
      <c r="N178" s="237" t="s">
        <v>43</v>
      </c>
      <c r="O178" s="72"/>
      <c r="P178" s="201">
        <f t="shared" si="11"/>
        <v>0</v>
      </c>
      <c r="Q178" s="201">
        <v>0</v>
      </c>
      <c r="R178" s="201">
        <f t="shared" si="12"/>
        <v>0</v>
      </c>
      <c r="S178" s="201">
        <v>0</v>
      </c>
      <c r="T178" s="202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735</v>
      </c>
      <c r="AT178" s="203" t="s">
        <v>217</v>
      </c>
      <c r="AU178" s="203" t="s">
        <v>84</v>
      </c>
      <c r="AY178" s="17" t="s">
        <v>151</v>
      </c>
      <c r="BE178" s="204">
        <f t="shared" si="14"/>
        <v>0</v>
      </c>
      <c r="BF178" s="204">
        <f t="shared" si="15"/>
        <v>0</v>
      </c>
      <c r="BG178" s="204">
        <f t="shared" si="16"/>
        <v>0</v>
      </c>
      <c r="BH178" s="204">
        <f t="shared" si="17"/>
        <v>0</v>
      </c>
      <c r="BI178" s="204">
        <f t="shared" si="18"/>
        <v>0</v>
      </c>
      <c r="BJ178" s="17" t="s">
        <v>156</v>
      </c>
      <c r="BK178" s="204">
        <f t="shared" si="19"/>
        <v>0</v>
      </c>
      <c r="BL178" s="17" t="s">
        <v>735</v>
      </c>
      <c r="BM178" s="203" t="s">
        <v>878</v>
      </c>
    </row>
    <row r="179" spans="1:65" s="2" customFormat="1" ht="24.2" customHeight="1">
      <c r="A179" s="34"/>
      <c r="B179" s="35"/>
      <c r="C179" s="228" t="s">
        <v>421</v>
      </c>
      <c r="D179" s="228" t="s">
        <v>217</v>
      </c>
      <c r="E179" s="229" t="s">
        <v>879</v>
      </c>
      <c r="F179" s="230" t="s">
        <v>880</v>
      </c>
      <c r="G179" s="231" t="s">
        <v>162</v>
      </c>
      <c r="H179" s="232">
        <v>65</v>
      </c>
      <c r="I179" s="233"/>
      <c r="J179" s="234">
        <f t="shared" si="10"/>
        <v>0</v>
      </c>
      <c r="K179" s="230" t="s">
        <v>727</v>
      </c>
      <c r="L179" s="235"/>
      <c r="M179" s="236" t="s">
        <v>1</v>
      </c>
      <c r="N179" s="237" t="s">
        <v>43</v>
      </c>
      <c r="O179" s="72"/>
      <c r="P179" s="201">
        <f t="shared" si="11"/>
        <v>0</v>
      </c>
      <c r="Q179" s="201">
        <v>0</v>
      </c>
      <c r="R179" s="201">
        <f t="shared" si="12"/>
        <v>0</v>
      </c>
      <c r="S179" s="201">
        <v>0</v>
      </c>
      <c r="T179" s="202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735</v>
      </c>
      <c r="AT179" s="203" t="s">
        <v>217</v>
      </c>
      <c r="AU179" s="203" t="s">
        <v>84</v>
      </c>
      <c r="AY179" s="17" t="s">
        <v>151</v>
      </c>
      <c r="BE179" s="204">
        <f t="shared" si="14"/>
        <v>0</v>
      </c>
      <c r="BF179" s="204">
        <f t="shared" si="15"/>
        <v>0</v>
      </c>
      <c r="BG179" s="204">
        <f t="shared" si="16"/>
        <v>0</v>
      </c>
      <c r="BH179" s="204">
        <f t="shared" si="17"/>
        <v>0</v>
      </c>
      <c r="BI179" s="204">
        <f t="shared" si="18"/>
        <v>0</v>
      </c>
      <c r="BJ179" s="17" t="s">
        <v>156</v>
      </c>
      <c r="BK179" s="204">
        <f t="shared" si="19"/>
        <v>0</v>
      </c>
      <c r="BL179" s="17" t="s">
        <v>735</v>
      </c>
      <c r="BM179" s="203" t="s">
        <v>881</v>
      </c>
    </row>
    <row r="180" spans="1:65" s="2" customFormat="1" ht="33" customHeight="1">
      <c r="A180" s="34"/>
      <c r="B180" s="35"/>
      <c r="C180" s="228" t="s">
        <v>426</v>
      </c>
      <c r="D180" s="228" t="s">
        <v>217</v>
      </c>
      <c r="E180" s="229" t="s">
        <v>882</v>
      </c>
      <c r="F180" s="230" t="s">
        <v>883</v>
      </c>
      <c r="G180" s="231" t="s">
        <v>162</v>
      </c>
      <c r="H180" s="232">
        <v>181</v>
      </c>
      <c r="I180" s="233"/>
      <c r="J180" s="234">
        <f t="shared" si="10"/>
        <v>0</v>
      </c>
      <c r="K180" s="230" t="s">
        <v>727</v>
      </c>
      <c r="L180" s="235"/>
      <c r="M180" s="236" t="s">
        <v>1</v>
      </c>
      <c r="N180" s="237" t="s">
        <v>43</v>
      </c>
      <c r="O180" s="72"/>
      <c r="P180" s="201">
        <f t="shared" si="11"/>
        <v>0</v>
      </c>
      <c r="Q180" s="201">
        <v>0</v>
      </c>
      <c r="R180" s="201">
        <f t="shared" si="12"/>
        <v>0</v>
      </c>
      <c r="S180" s="201">
        <v>0</v>
      </c>
      <c r="T180" s="202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735</v>
      </c>
      <c r="AT180" s="203" t="s">
        <v>217</v>
      </c>
      <c r="AU180" s="203" t="s">
        <v>84</v>
      </c>
      <c r="AY180" s="17" t="s">
        <v>151</v>
      </c>
      <c r="BE180" s="204">
        <f t="shared" si="14"/>
        <v>0</v>
      </c>
      <c r="BF180" s="204">
        <f t="shared" si="15"/>
        <v>0</v>
      </c>
      <c r="BG180" s="204">
        <f t="shared" si="16"/>
        <v>0</v>
      </c>
      <c r="BH180" s="204">
        <f t="shared" si="17"/>
        <v>0</v>
      </c>
      <c r="BI180" s="204">
        <f t="shared" si="18"/>
        <v>0</v>
      </c>
      <c r="BJ180" s="17" t="s">
        <v>156</v>
      </c>
      <c r="BK180" s="204">
        <f t="shared" si="19"/>
        <v>0</v>
      </c>
      <c r="BL180" s="17" t="s">
        <v>735</v>
      </c>
      <c r="BM180" s="203" t="s">
        <v>884</v>
      </c>
    </row>
    <row r="181" spans="1:65" s="2" customFormat="1" ht="16.5" customHeight="1">
      <c r="A181" s="34"/>
      <c r="B181" s="35"/>
      <c r="C181" s="192" t="s">
        <v>436</v>
      </c>
      <c r="D181" s="192" t="s">
        <v>152</v>
      </c>
      <c r="E181" s="193" t="s">
        <v>885</v>
      </c>
      <c r="F181" s="194" t="s">
        <v>886</v>
      </c>
      <c r="G181" s="195" t="s">
        <v>162</v>
      </c>
      <c r="H181" s="196">
        <v>204</v>
      </c>
      <c r="I181" s="197"/>
      <c r="J181" s="198">
        <f t="shared" si="10"/>
        <v>0</v>
      </c>
      <c r="K181" s="194" t="s">
        <v>727</v>
      </c>
      <c r="L181" s="39"/>
      <c r="M181" s="199" t="s">
        <v>1</v>
      </c>
      <c r="N181" s="200" t="s">
        <v>43</v>
      </c>
      <c r="O181" s="72"/>
      <c r="P181" s="201">
        <f t="shared" si="11"/>
        <v>0</v>
      </c>
      <c r="Q181" s="201">
        <v>0</v>
      </c>
      <c r="R181" s="201">
        <f t="shared" si="12"/>
        <v>0</v>
      </c>
      <c r="S181" s="201">
        <v>0</v>
      </c>
      <c r="T181" s="202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728</v>
      </c>
      <c r="AT181" s="203" t="s">
        <v>152</v>
      </c>
      <c r="AU181" s="203" t="s">
        <v>84</v>
      </c>
      <c r="AY181" s="17" t="s">
        <v>151</v>
      </c>
      <c r="BE181" s="204">
        <f t="shared" si="14"/>
        <v>0</v>
      </c>
      <c r="BF181" s="204">
        <f t="shared" si="15"/>
        <v>0</v>
      </c>
      <c r="BG181" s="204">
        <f t="shared" si="16"/>
        <v>0</v>
      </c>
      <c r="BH181" s="204">
        <f t="shared" si="17"/>
        <v>0</v>
      </c>
      <c r="BI181" s="204">
        <f t="shared" si="18"/>
        <v>0</v>
      </c>
      <c r="BJ181" s="17" t="s">
        <v>156</v>
      </c>
      <c r="BK181" s="204">
        <f t="shared" si="19"/>
        <v>0</v>
      </c>
      <c r="BL181" s="17" t="s">
        <v>728</v>
      </c>
      <c r="BM181" s="203" t="s">
        <v>887</v>
      </c>
    </row>
    <row r="182" spans="1:65" s="2" customFormat="1" ht="33" customHeight="1">
      <c r="A182" s="34"/>
      <c r="B182" s="35"/>
      <c r="C182" s="228" t="s">
        <v>441</v>
      </c>
      <c r="D182" s="228" t="s">
        <v>217</v>
      </c>
      <c r="E182" s="229" t="s">
        <v>888</v>
      </c>
      <c r="F182" s="230" t="s">
        <v>889</v>
      </c>
      <c r="G182" s="231" t="s">
        <v>162</v>
      </c>
      <c r="H182" s="232">
        <v>169</v>
      </c>
      <c r="I182" s="233"/>
      <c r="J182" s="234">
        <f t="shared" si="10"/>
        <v>0</v>
      </c>
      <c r="K182" s="230" t="s">
        <v>727</v>
      </c>
      <c r="L182" s="235"/>
      <c r="M182" s="236" t="s">
        <v>1</v>
      </c>
      <c r="N182" s="237" t="s">
        <v>43</v>
      </c>
      <c r="O182" s="72"/>
      <c r="P182" s="201">
        <f t="shared" si="11"/>
        <v>0</v>
      </c>
      <c r="Q182" s="201">
        <v>0</v>
      </c>
      <c r="R182" s="201">
        <f t="shared" si="12"/>
        <v>0</v>
      </c>
      <c r="S182" s="201">
        <v>0</v>
      </c>
      <c r="T182" s="202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735</v>
      </c>
      <c r="AT182" s="203" t="s">
        <v>217</v>
      </c>
      <c r="AU182" s="203" t="s">
        <v>84</v>
      </c>
      <c r="AY182" s="17" t="s">
        <v>151</v>
      </c>
      <c r="BE182" s="204">
        <f t="shared" si="14"/>
        <v>0</v>
      </c>
      <c r="BF182" s="204">
        <f t="shared" si="15"/>
        <v>0</v>
      </c>
      <c r="BG182" s="204">
        <f t="shared" si="16"/>
        <v>0</v>
      </c>
      <c r="BH182" s="204">
        <f t="shared" si="17"/>
        <v>0</v>
      </c>
      <c r="BI182" s="204">
        <f t="shared" si="18"/>
        <v>0</v>
      </c>
      <c r="BJ182" s="17" t="s">
        <v>156</v>
      </c>
      <c r="BK182" s="204">
        <f t="shared" si="19"/>
        <v>0</v>
      </c>
      <c r="BL182" s="17" t="s">
        <v>735</v>
      </c>
      <c r="BM182" s="203" t="s">
        <v>890</v>
      </c>
    </row>
    <row r="183" spans="1:65" s="2" customFormat="1" ht="24.2" customHeight="1">
      <c r="A183" s="34"/>
      <c r="B183" s="35"/>
      <c r="C183" s="228" t="s">
        <v>446</v>
      </c>
      <c r="D183" s="228" t="s">
        <v>217</v>
      </c>
      <c r="E183" s="229" t="s">
        <v>891</v>
      </c>
      <c r="F183" s="230" t="s">
        <v>892</v>
      </c>
      <c r="G183" s="231" t="s">
        <v>162</v>
      </c>
      <c r="H183" s="232">
        <v>35</v>
      </c>
      <c r="I183" s="233"/>
      <c r="J183" s="234">
        <f t="shared" si="10"/>
        <v>0</v>
      </c>
      <c r="K183" s="230" t="s">
        <v>727</v>
      </c>
      <c r="L183" s="235"/>
      <c r="M183" s="236" t="s">
        <v>1</v>
      </c>
      <c r="N183" s="237" t="s">
        <v>43</v>
      </c>
      <c r="O183" s="72"/>
      <c r="P183" s="201">
        <f t="shared" si="11"/>
        <v>0</v>
      </c>
      <c r="Q183" s="201">
        <v>0</v>
      </c>
      <c r="R183" s="201">
        <f t="shared" si="12"/>
        <v>0</v>
      </c>
      <c r="S183" s="201">
        <v>0</v>
      </c>
      <c r="T183" s="202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735</v>
      </c>
      <c r="AT183" s="203" t="s">
        <v>217</v>
      </c>
      <c r="AU183" s="203" t="s">
        <v>84</v>
      </c>
      <c r="AY183" s="17" t="s">
        <v>151</v>
      </c>
      <c r="BE183" s="204">
        <f t="shared" si="14"/>
        <v>0</v>
      </c>
      <c r="BF183" s="204">
        <f t="shared" si="15"/>
        <v>0</v>
      </c>
      <c r="BG183" s="204">
        <f t="shared" si="16"/>
        <v>0</v>
      </c>
      <c r="BH183" s="204">
        <f t="shared" si="17"/>
        <v>0</v>
      </c>
      <c r="BI183" s="204">
        <f t="shared" si="18"/>
        <v>0</v>
      </c>
      <c r="BJ183" s="17" t="s">
        <v>156</v>
      </c>
      <c r="BK183" s="204">
        <f t="shared" si="19"/>
        <v>0</v>
      </c>
      <c r="BL183" s="17" t="s">
        <v>735</v>
      </c>
      <c r="BM183" s="203" t="s">
        <v>893</v>
      </c>
    </row>
    <row r="184" spans="1:65" s="2" customFormat="1" ht="16.5" customHeight="1">
      <c r="A184" s="34"/>
      <c r="B184" s="35"/>
      <c r="C184" s="192" t="s">
        <v>450</v>
      </c>
      <c r="D184" s="192" t="s">
        <v>152</v>
      </c>
      <c r="E184" s="193" t="s">
        <v>894</v>
      </c>
      <c r="F184" s="194" t="s">
        <v>895</v>
      </c>
      <c r="G184" s="195" t="s">
        <v>162</v>
      </c>
      <c r="H184" s="196">
        <v>65</v>
      </c>
      <c r="I184" s="197"/>
      <c r="J184" s="198">
        <f t="shared" si="10"/>
        <v>0</v>
      </c>
      <c r="K184" s="194" t="s">
        <v>727</v>
      </c>
      <c r="L184" s="39"/>
      <c r="M184" s="199" t="s">
        <v>1</v>
      </c>
      <c r="N184" s="200" t="s">
        <v>43</v>
      </c>
      <c r="O184" s="72"/>
      <c r="P184" s="201">
        <f t="shared" si="11"/>
        <v>0</v>
      </c>
      <c r="Q184" s="201">
        <v>0</v>
      </c>
      <c r="R184" s="201">
        <f t="shared" si="12"/>
        <v>0</v>
      </c>
      <c r="S184" s="201">
        <v>0</v>
      </c>
      <c r="T184" s="202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3" t="s">
        <v>728</v>
      </c>
      <c r="AT184" s="203" t="s">
        <v>152</v>
      </c>
      <c r="AU184" s="203" t="s">
        <v>84</v>
      </c>
      <c r="AY184" s="17" t="s">
        <v>151</v>
      </c>
      <c r="BE184" s="204">
        <f t="shared" si="14"/>
        <v>0</v>
      </c>
      <c r="BF184" s="204">
        <f t="shared" si="15"/>
        <v>0</v>
      </c>
      <c r="BG184" s="204">
        <f t="shared" si="16"/>
        <v>0</v>
      </c>
      <c r="BH184" s="204">
        <f t="shared" si="17"/>
        <v>0</v>
      </c>
      <c r="BI184" s="204">
        <f t="shared" si="18"/>
        <v>0</v>
      </c>
      <c r="BJ184" s="17" t="s">
        <v>156</v>
      </c>
      <c r="BK184" s="204">
        <f t="shared" si="19"/>
        <v>0</v>
      </c>
      <c r="BL184" s="17" t="s">
        <v>728</v>
      </c>
      <c r="BM184" s="203" t="s">
        <v>896</v>
      </c>
    </row>
    <row r="185" spans="1:65" s="2" customFormat="1" ht="24.2" customHeight="1">
      <c r="A185" s="34"/>
      <c r="B185" s="35"/>
      <c r="C185" s="228" t="s">
        <v>456</v>
      </c>
      <c r="D185" s="228" t="s">
        <v>217</v>
      </c>
      <c r="E185" s="229" t="s">
        <v>897</v>
      </c>
      <c r="F185" s="230" t="s">
        <v>898</v>
      </c>
      <c r="G185" s="231" t="s">
        <v>162</v>
      </c>
      <c r="H185" s="232">
        <v>60</v>
      </c>
      <c r="I185" s="233"/>
      <c r="J185" s="234">
        <f t="shared" si="10"/>
        <v>0</v>
      </c>
      <c r="K185" s="230" t="s">
        <v>727</v>
      </c>
      <c r="L185" s="235"/>
      <c r="M185" s="236" t="s">
        <v>1</v>
      </c>
      <c r="N185" s="237" t="s">
        <v>43</v>
      </c>
      <c r="O185" s="72"/>
      <c r="P185" s="201">
        <f t="shared" si="11"/>
        <v>0</v>
      </c>
      <c r="Q185" s="201">
        <v>0</v>
      </c>
      <c r="R185" s="201">
        <f t="shared" si="12"/>
        <v>0</v>
      </c>
      <c r="S185" s="201">
        <v>0</v>
      </c>
      <c r="T185" s="202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735</v>
      </c>
      <c r="AT185" s="203" t="s">
        <v>217</v>
      </c>
      <c r="AU185" s="203" t="s">
        <v>84</v>
      </c>
      <c r="AY185" s="17" t="s">
        <v>151</v>
      </c>
      <c r="BE185" s="204">
        <f t="shared" si="14"/>
        <v>0</v>
      </c>
      <c r="BF185" s="204">
        <f t="shared" si="15"/>
        <v>0</v>
      </c>
      <c r="BG185" s="204">
        <f t="shared" si="16"/>
        <v>0</v>
      </c>
      <c r="BH185" s="204">
        <f t="shared" si="17"/>
        <v>0</v>
      </c>
      <c r="BI185" s="204">
        <f t="shared" si="18"/>
        <v>0</v>
      </c>
      <c r="BJ185" s="17" t="s">
        <v>156</v>
      </c>
      <c r="BK185" s="204">
        <f t="shared" si="19"/>
        <v>0</v>
      </c>
      <c r="BL185" s="17" t="s">
        <v>735</v>
      </c>
      <c r="BM185" s="203" t="s">
        <v>899</v>
      </c>
    </row>
    <row r="186" spans="1:65" s="2" customFormat="1" ht="24.2" customHeight="1">
      <c r="A186" s="34"/>
      <c r="B186" s="35"/>
      <c r="C186" s="228" t="s">
        <v>460</v>
      </c>
      <c r="D186" s="228" t="s">
        <v>217</v>
      </c>
      <c r="E186" s="229" t="s">
        <v>900</v>
      </c>
      <c r="F186" s="230" t="s">
        <v>901</v>
      </c>
      <c r="G186" s="231" t="s">
        <v>162</v>
      </c>
      <c r="H186" s="232">
        <v>5</v>
      </c>
      <c r="I186" s="233"/>
      <c r="J186" s="234">
        <f t="shared" si="10"/>
        <v>0</v>
      </c>
      <c r="K186" s="230" t="s">
        <v>727</v>
      </c>
      <c r="L186" s="235"/>
      <c r="M186" s="236" t="s">
        <v>1</v>
      </c>
      <c r="N186" s="237" t="s">
        <v>43</v>
      </c>
      <c r="O186" s="72"/>
      <c r="P186" s="201">
        <f t="shared" si="11"/>
        <v>0</v>
      </c>
      <c r="Q186" s="201">
        <v>0</v>
      </c>
      <c r="R186" s="201">
        <f t="shared" si="12"/>
        <v>0</v>
      </c>
      <c r="S186" s="201">
        <v>0</v>
      </c>
      <c r="T186" s="202">
        <f t="shared" si="1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735</v>
      </c>
      <c r="AT186" s="203" t="s">
        <v>217</v>
      </c>
      <c r="AU186" s="203" t="s">
        <v>84</v>
      </c>
      <c r="AY186" s="17" t="s">
        <v>151</v>
      </c>
      <c r="BE186" s="204">
        <f t="shared" si="14"/>
        <v>0</v>
      </c>
      <c r="BF186" s="204">
        <f t="shared" si="15"/>
        <v>0</v>
      </c>
      <c r="BG186" s="204">
        <f t="shared" si="16"/>
        <v>0</v>
      </c>
      <c r="BH186" s="204">
        <f t="shared" si="17"/>
        <v>0</v>
      </c>
      <c r="BI186" s="204">
        <f t="shared" si="18"/>
        <v>0</v>
      </c>
      <c r="BJ186" s="17" t="s">
        <v>156</v>
      </c>
      <c r="BK186" s="204">
        <f t="shared" si="19"/>
        <v>0</v>
      </c>
      <c r="BL186" s="17" t="s">
        <v>735</v>
      </c>
      <c r="BM186" s="203" t="s">
        <v>902</v>
      </c>
    </row>
    <row r="187" spans="1:65" s="2" customFormat="1" ht="37.9" customHeight="1">
      <c r="A187" s="34"/>
      <c r="B187" s="35"/>
      <c r="C187" s="192" t="s">
        <v>465</v>
      </c>
      <c r="D187" s="192" t="s">
        <v>152</v>
      </c>
      <c r="E187" s="193" t="s">
        <v>903</v>
      </c>
      <c r="F187" s="194" t="s">
        <v>904</v>
      </c>
      <c r="G187" s="195" t="s">
        <v>338</v>
      </c>
      <c r="H187" s="196">
        <v>66</v>
      </c>
      <c r="I187" s="197"/>
      <c r="J187" s="198">
        <f t="shared" si="10"/>
        <v>0</v>
      </c>
      <c r="K187" s="194" t="s">
        <v>727</v>
      </c>
      <c r="L187" s="39"/>
      <c r="M187" s="199" t="s">
        <v>1</v>
      </c>
      <c r="N187" s="200" t="s">
        <v>43</v>
      </c>
      <c r="O187" s="72"/>
      <c r="P187" s="201">
        <f t="shared" si="11"/>
        <v>0</v>
      </c>
      <c r="Q187" s="201">
        <v>0</v>
      </c>
      <c r="R187" s="201">
        <f t="shared" si="12"/>
        <v>0</v>
      </c>
      <c r="S187" s="201">
        <v>0</v>
      </c>
      <c r="T187" s="202">
        <f t="shared" si="1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728</v>
      </c>
      <c r="AT187" s="203" t="s">
        <v>152</v>
      </c>
      <c r="AU187" s="203" t="s">
        <v>84</v>
      </c>
      <c r="AY187" s="17" t="s">
        <v>151</v>
      </c>
      <c r="BE187" s="204">
        <f t="shared" si="14"/>
        <v>0</v>
      </c>
      <c r="BF187" s="204">
        <f t="shared" si="15"/>
        <v>0</v>
      </c>
      <c r="BG187" s="204">
        <f t="shared" si="16"/>
        <v>0</v>
      </c>
      <c r="BH187" s="204">
        <f t="shared" si="17"/>
        <v>0</v>
      </c>
      <c r="BI187" s="204">
        <f t="shared" si="18"/>
        <v>0</v>
      </c>
      <c r="BJ187" s="17" t="s">
        <v>156</v>
      </c>
      <c r="BK187" s="204">
        <f t="shared" si="19"/>
        <v>0</v>
      </c>
      <c r="BL187" s="17" t="s">
        <v>728</v>
      </c>
      <c r="BM187" s="203" t="s">
        <v>905</v>
      </c>
    </row>
    <row r="188" spans="1:65" s="2" customFormat="1" ht="37.9" customHeight="1">
      <c r="A188" s="34"/>
      <c r="B188" s="35"/>
      <c r="C188" s="192" t="s">
        <v>469</v>
      </c>
      <c r="D188" s="192" t="s">
        <v>152</v>
      </c>
      <c r="E188" s="193" t="s">
        <v>906</v>
      </c>
      <c r="F188" s="194" t="s">
        <v>907</v>
      </c>
      <c r="G188" s="195" t="s">
        <v>338</v>
      </c>
      <c r="H188" s="196">
        <v>8</v>
      </c>
      <c r="I188" s="197"/>
      <c r="J188" s="198">
        <f t="shared" si="10"/>
        <v>0</v>
      </c>
      <c r="K188" s="194" t="s">
        <v>727</v>
      </c>
      <c r="L188" s="39"/>
      <c r="M188" s="199" t="s">
        <v>1</v>
      </c>
      <c r="N188" s="200" t="s">
        <v>43</v>
      </c>
      <c r="O188" s="72"/>
      <c r="P188" s="201">
        <f t="shared" si="11"/>
        <v>0</v>
      </c>
      <c r="Q188" s="201">
        <v>0</v>
      </c>
      <c r="R188" s="201">
        <f t="shared" si="12"/>
        <v>0</v>
      </c>
      <c r="S188" s="201">
        <v>0</v>
      </c>
      <c r="T188" s="202">
        <f t="shared" si="1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728</v>
      </c>
      <c r="AT188" s="203" t="s">
        <v>152</v>
      </c>
      <c r="AU188" s="203" t="s">
        <v>84</v>
      </c>
      <c r="AY188" s="17" t="s">
        <v>151</v>
      </c>
      <c r="BE188" s="204">
        <f t="shared" si="14"/>
        <v>0</v>
      </c>
      <c r="BF188" s="204">
        <f t="shared" si="15"/>
        <v>0</v>
      </c>
      <c r="BG188" s="204">
        <f t="shared" si="16"/>
        <v>0</v>
      </c>
      <c r="BH188" s="204">
        <f t="shared" si="17"/>
        <v>0</v>
      </c>
      <c r="BI188" s="204">
        <f t="shared" si="18"/>
        <v>0</v>
      </c>
      <c r="BJ188" s="17" t="s">
        <v>156</v>
      </c>
      <c r="BK188" s="204">
        <f t="shared" si="19"/>
        <v>0</v>
      </c>
      <c r="BL188" s="17" t="s">
        <v>728</v>
      </c>
      <c r="BM188" s="203" t="s">
        <v>908</v>
      </c>
    </row>
    <row r="189" spans="1:65" s="2" customFormat="1" ht="24.2" customHeight="1">
      <c r="A189" s="34"/>
      <c r="B189" s="35"/>
      <c r="C189" s="192" t="s">
        <v>474</v>
      </c>
      <c r="D189" s="192" t="s">
        <v>152</v>
      </c>
      <c r="E189" s="193" t="s">
        <v>909</v>
      </c>
      <c r="F189" s="194" t="s">
        <v>910</v>
      </c>
      <c r="G189" s="195" t="s">
        <v>162</v>
      </c>
      <c r="H189" s="196">
        <v>110</v>
      </c>
      <c r="I189" s="197"/>
      <c r="J189" s="198">
        <f t="shared" si="10"/>
        <v>0</v>
      </c>
      <c r="K189" s="194" t="s">
        <v>727</v>
      </c>
      <c r="L189" s="39"/>
      <c r="M189" s="199" t="s">
        <v>1</v>
      </c>
      <c r="N189" s="200" t="s">
        <v>43</v>
      </c>
      <c r="O189" s="72"/>
      <c r="P189" s="201">
        <f t="shared" si="11"/>
        <v>0</v>
      </c>
      <c r="Q189" s="201">
        <v>0</v>
      </c>
      <c r="R189" s="201">
        <f t="shared" si="12"/>
        <v>0</v>
      </c>
      <c r="S189" s="201">
        <v>0</v>
      </c>
      <c r="T189" s="202">
        <f t="shared" si="1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728</v>
      </c>
      <c r="AT189" s="203" t="s">
        <v>152</v>
      </c>
      <c r="AU189" s="203" t="s">
        <v>84</v>
      </c>
      <c r="AY189" s="17" t="s">
        <v>151</v>
      </c>
      <c r="BE189" s="204">
        <f t="shared" si="14"/>
        <v>0</v>
      </c>
      <c r="BF189" s="204">
        <f t="shared" si="15"/>
        <v>0</v>
      </c>
      <c r="BG189" s="204">
        <f t="shared" si="16"/>
        <v>0</v>
      </c>
      <c r="BH189" s="204">
        <f t="shared" si="17"/>
        <v>0</v>
      </c>
      <c r="BI189" s="204">
        <f t="shared" si="18"/>
        <v>0</v>
      </c>
      <c r="BJ189" s="17" t="s">
        <v>156</v>
      </c>
      <c r="BK189" s="204">
        <f t="shared" si="19"/>
        <v>0</v>
      </c>
      <c r="BL189" s="17" t="s">
        <v>728</v>
      </c>
      <c r="BM189" s="203" t="s">
        <v>911</v>
      </c>
    </row>
    <row r="190" spans="1:65" s="2" customFormat="1" ht="24.2" customHeight="1">
      <c r="A190" s="34"/>
      <c r="B190" s="35"/>
      <c r="C190" s="228" t="s">
        <v>478</v>
      </c>
      <c r="D190" s="228" t="s">
        <v>217</v>
      </c>
      <c r="E190" s="229" t="s">
        <v>912</v>
      </c>
      <c r="F190" s="230" t="s">
        <v>913</v>
      </c>
      <c r="G190" s="231" t="s">
        <v>162</v>
      </c>
      <c r="H190" s="232">
        <v>110</v>
      </c>
      <c r="I190" s="233"/>
      <c r="J190" s="234">
        <f t="shared" si="10"/>
        <v>0</v>
      </c>
      <c r="K190" s="230" t="s">
        <v>718</v>
      </c>
      <c r="L190" s="235"/>
      <c r="M190" s="236" t="s">
        <v>1</v>
      </c>
      <c r="N190" s="237" t="s">
        <v>43</v>
      </c>
      <c r="O190" s="72"/>
      <c r="P190" s="201">
        <f t="shared" si="11"/>
        <v>0</v>
      </c>
      <c r="Q190" s="201">
        <v>0</v>
      </c>
      <c r="R190" s="201">
        <f t="shared" si="12"/>
        <v>0</v>
      </c>
      <c r="S190" s="201">
        <v>0</v>
      </c>
      <c r="T190" s="202">
        <f t="shared" si="1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3" t="s">
        <v>735</v>
      </c>
      <c r="AT190" s="203" t="s">
        <v>217</v>
      </c>
      <c r="AU190" s="203" t="s">
        <v>84</v>
      </c>
      <c r="AY190" s="17" t="s">
        <v>151</v>
      </c>
      <c r="BE190" s="204">
        <f t="shared" si="14"/>
        <v>0</v>
      </c>
      <c r="BF190" s="204">
        <f t="shared" si="15"/>
        <v>0</v>
      </c>
      <c r="BG190" s="204">
        <f t="shared" si="16"/>
        <v>0</v>
      </c>
      <c r="BH190" s="204">
        <f t="shared" si="17"/>
        <v>0</v>
      </c>
      <c r="BI190" s="204">
        <f t="shared" si="18"/>
        <v>0</v>
      </c>
      <c r="BJ190" s="17" t="s">
        <v>156</v>
      </c>
      <c r="BK190" s="204">
        <f t="shared" si="19"/>
        <v>0</v>
      </c>
      <c r="BL190" s="17" t="s">
        <v>735</v>
      </c>
      <c r="BM190" s="203" t="s">
        <v>914</v>
      </c>
    </row>
    <row r="191" spans="1:65" s="2" customFormat="1" ht="24.2" customHeight="1">
      <c r="A191" s="34"/>
      <c r="B191" s="35"/>
      <c r="C191" s="192" t="s">
        <v>484</v>
      </c>
      <c r="D191" s="192" t="s">
        <v>152</v>
      </c>
      <c r="E191" s="193" t="s">
        <v>915</v>
      </c>
      <c r="F191" s="194" t="s">
        <v>916</v>
      </c>
      <c r="G191" s="195" t="s">
        <v>338</v>
      </c>
      <c r="H191" s="196">
        <v>18</v>
      </c>
      <c r="I191" s="197"/>
      <c r="J191" s="198">
        <f t="shared" si="10"/>
        <v>0</v>
      </c>
      <c r="K191" s="194" t="s">
        <v>727</v>
      </c>
      <c r="L191" s="39"/>
      <c r="M191" s="199" t="s">
        <v>1</v>
      </c>
      <c r="N191" s="200" t="s">
        <v>43</v>
      </c>
      <c r="O191" s="72"/>
      <c r="P191" s="201">
        <f t="shared" si="11"/>
        <v>0</v>
      </c>
      <c r="Q191" s="201">
        <v>0</v>
      </c>
      <c r="R191" s="201">
        <f t="shared" si="12"/>
        <v>0</v>
      </c>
      <c r="S191" s="201">
        <v>0</v>
      </c>
      <c r="T191" s="202">
        <f t="shared" si="1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3" t="s">
        <v>478</v>
      </c>
      <c r="AT191" s="203" t="s">
        <v>152</v>
      </c>
      <c r="AU191" s="203" t="s">
        <v>84</v>
      </c>
      <c r="AY191" s="17" t="s">
        <v>151</v>
      </c>
      <c r="BE191" s="204">
        <f t="shared" si="14"/>
        <v>0</v>
      </c>
      <c r="BF191" s="204">
        <f t="shared" si="15"/>
        <v>0</v>
      </c>
      <c r="BG191" s="204">
        <f t="shared" si="16"/>
        <v>0</v>
      </c>
      <c r="BH191" s="204">
        <f t="shared" si="17"/>
        <v>0</v>
      </c>
      <c r="BI191" s="204">
        <f t="shared" si="18"/>
        <v>0</v>
      </c>
      <c r="BJ191" s="17" t="s">
        <v>156</v>
      </c>
      <c r="BK191" s="204">
        <f t="shared" si="19"/>
        <v>0</v>
      </c>
      <c r="BL191" s="17" t="s">
        <v>478</v>
      </c>
      <c r="BM191" s="203" t="s">
        <v>917</v>
      </c>
    </row>
    <row r="192" spans="1:65" s="2" customFormat="1" ht="24.2" customHeight="1">
      <c r="A192" s="34"/>
      <c r="B192" s="35"/>
      <c r="C192" s="228" t="s">
        <v>488</v>
      </c>
      <c r="D192" s="228" t="s">
        <v>217</v>
      </c>
      <c r="E192" s="229" t="s">
        <v>918</v>
      </c>
      <c r="F192" s="230" t="s">
        <v>919</v>
      </c>
      <c r="G192" s="231" t="s">
        <v>162</v>
      </c>
      <c r="H192" s="232">
        <v>54</v>
      </c>
      <c r="I192" s="233"/>
      <c r="J192" s="234">
        <f t="shared" si="10"/>
        <v>0</v>
      </c>
      <c r="K192" s="230" t="s">
        <v>718</v>
      </c>
      <c r="L192" s="235"/>
      <c r="M192" s="236" t="s">
        <v>1</v>
      </c>
      <c r="N192" s="237" t="s">
        <v>43</v>
      </c>
      <c r="O192" s="72"/>
      <c r="P192" s="201">
        <f t="shared" si="11"/>
        <v>0</v>
      </c>
      <c r="Q192" s="201">
        <v>0</v>
      </c>
      <c r="R192" s="201">
        <f t="shared" si="12"/>
        <v>0</v>
      </c>
      <c r="S192" s="201">
        <v>0</v>
      </c>
      <c r="T192" s="202">
        <f t="shared" si="1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735</v>
      </c>
      <c r="AT192" s="203" t="s">
        <v>217</v>
      </c>
      <c r="AU192" s="203" t="s">
        <v>84</v>
      </c>
      <c r="AY192" s="17" t="s">
        <v>151</v>
      </c>
      <c r="BE192" s="204">
        <f t="shared" si="14"/>
        <v>0</v>
      </c>
      <c r="BF192" s="204">
        <f t="shared" si="15"/>
        <v>0</v>
      </c>
      <c r="BG192" s="204">
        <f t="shared" si="16"/>
        <v>0</v>
      </c>
      <c r="BH192" s="204">
        <f t="shared" si="17"/>
        <v>0</v>
      </c>
      <c r="BI192" s="204">
        <f t="shared" si="18"/>
        <v>0</v>
      </c>
      <c r="BJ192" s="17" t="s">
        <v>156</v>
      </c>
      <c r="BK192" s="204">
        <f t="shared" si="19"/>
        <v>0</v>
      </c>
      <c r="BL192" s="17" t="s">
        <v>735</v>
      </c>
      <c r="BM192" s="203" t="s">
        <v>920</v>
      </c>
    </row>
    <row r="193" spans="1:65" s="2" customFormat="1" ht="37.9" customHeight="1">
      <c r="A193" s="34"/>
      <c r="B193" s="35"/>
      <c r="C193" s="192" t="s">
        <v>492</v>
      </c>
      <c r="D193" s="192" t="s">
        <v>152</v>
      </c>
      <c r="E193" s="193" t="s">
        <v>921</v>
      </c>
      <c r="F193" s="194" t="s">
        <v>922</v>
      </c>
      <c r="G193" s="195" t="s">
        <v>162</v>
      </c>
      <c r="H193" s="196">
        <v>100</v>
      </c>
      <c r="I193" s="197"/>
      <c r="J193" s="198">
        <f t="shared" ref="J193:J224" si="20">ROUND(I193*H193,2)</f>
        <v>0</v>
      </c>
      <c r="K193" s="194" t="s">
        <v>727</v>
      </c>
      <c r="L193" s="39"/>
      <c r="M193" s="199" t="s">
        <v>1</v>
      </c>
      <c r="N193" s="200" t="s">
        <v>43</v>
      </c>
      <c r="O193" s="72"/>
      <c r="P193" s="201">
        <f t="shared" ref="P193:P224" si="21">O193*H193</f>
        <v>0</v>
      </c>
      <c r="Q193" s="201">
        <v>0</v>
      </c>
      <c r="R193" s="201">
        <f t="shared" ref="R193:R224" si="22">Q193*H193</f>
        <v>0</v>
      </c>
      <c r="S193" s="201">
        <v>0</v>
      </c>
      <c r="T193" s="202">
        <f t="shared" ref="T193:T224" si="23"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728</v>
      </c>
      <c r="AT193" s="203" t="s">
        <v>152</v>
      </c>
      <c r="AU193" s="203" t="s">
        <v>84</v>
      </c>
      <c r="AY193" s="17" t="s">
        <v>151</v>
      </c>
      <c r="BE193" s="204">
        <f t="shared" ref="BE193:BE210" si="24">IF(N193="základní",J193,0)</f>
        <v>0</v>
      </c>
      <c r="BF193" s="204">
        <f t="shared" ref="BF193:BF210" si="25">IF(N193="snížená",J193,0)</f>
        <v>0</v>
      </c>
      <c r="BG193" s="204">
        <f t="shared" ref="BG193:BG210" si="26">IF(N193="zákl. přenesená",J193,0)</f>
        <v>0</v>
      </c>
      <c r="BH193" s="204">
        <f t="shared" ref="BH193:BH210" si="27">IF(N193="sníž. přenesená",J193,0)</f>
        <v>0</v>
      </c>
      <c r="BI193" s="204">
        <f t="shared" ref="BI193:BI210" si="28">IF(N193="nulová",J193,0)</f>
        <v>0</v>
      </c>
      <c r="BJ193" s="17" t="s">
        <v>156</v>
      </c>
      <c r="BK193" s="204">
        <f t="shared" ref="BK193:BK210" si="29">ROUND(I193*H193,2)</f>
        <v>0</v>
      </c>
      <c r="BL193" s="17" t="s">
        <v>728</v>
      </c>
      <c r="BM193" s="203" t="s">
        <v>923</v>
      </c>
    </row>
    <row r="194" spans="1:65" s="2" customFormat="1" ht="24.2" customHeight="1">
      <c r="A194" s="34"/>
      <c r="B194" s="35"/>
      <c r="C194" s="228" t="s">
        <v>496</v>
      </c>
      <c r="D194" s="228" t="s">
        <v>217</v>
      </c>
      <c r="E194" s="229" t="s">
        <v>924</v>
      </c>
      <c r="F194" s="230" t="s">
        <v>925</v>
      </c>
      <c r="G194" s="231" t="s">
        <v>162</v>
      </c>
      <c r="H194" s="232">
        <v>100</v>
      </c>
      <c r="I194" s="233"/>
      <c r="J194" s="234">
        <f t="shared" si="20"/>
        <v>0</v>
      </c>
      <c r="K194" s="230" t="s">
        <v>727</v>
      </c>
      <c r="L194" s="235"/>
      <c r="M194" s="236" t="s">
        <v>1</v>
      </c>
      <c r="N194" s="237" t="s">
        <v>43</v>
      </c>
      <c r="O194" s="72"/>
      <c r="P194" s="201">
        <f t="shared" si="21"/>
        <v>0</v>
      </c>
      <c r="Q194" s="201">
        <v>0</v>
      </c>
      <c r="R194" s="201">
        <f t="shared" si="22"/>
        <v>0</v>
      </c>
      <c r="S194" s="201">
        <v>0</v>
      </c>
      <c r="T194" s="202">
        <f t="shared" si="2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3" t="s">
        <v>735</v>
      </c>
      <c r="AT194" s="203" t="s">
        <v>217</v>
      </c>
      <c r="AU194" s="203" t="s">
        <v>84</v>
      </c>
      <c r="AY194" s="17" t="s">
        <v>151</v>
      </c>
      <c r="BE194" s="204">
        <f t="shared" si="24"/>
        <v>0</v>
      </c>
      <c r="BF194" s="204">
        <f t="shared" si="25"/>
        <v>0</v>
      </c>
      <c r="BG194" s="204">
        <f t="shared" si="26"/>
        <v>0</v>
      </c>
      <c r="BH194" s="204">
        <f t="shared" si="27"/>
        <v>0</v>
      </c>
      <c r="BI194" s="204">
        <f t="shared" si="28"/>
        <v>0</v>
      </c>
      <c r="BJ194" s="17" t="s">
        <v>156</v>
      </c>
      <c r="BK194" s="204">
        <f t="shared" si="29"/>
        <v>0</v>
      </c>
      <c r="BL194" s="17" t="s">
        <v>735</v>
      </c>
      <c r="BM194" s="203" t="s">
        <v>926</v>
      </c>
    </row>
    <row r="195" spans="1:65" s="2" customFormat="1" ht="37.9" customHeight="1">
      <c r="A195" s="34"/>
      <c r="B195" s="35"/>
      <c r="C195" s="192" t="s">
        <v>500</v>
      </c>
      <c r="D195" s="192" t="s">
        <v>152</v>
      </c>
      <c r="E195" s="193" t="s">
        <v>927</v>
      </c>
      <c r="F195" s="194" t="s">
        <v>928</v>
      </c>
      <c r="G195" s="195" t="s">
        <v>162</v>
      </c>
      <c r="H195" s="196">
        <v>40</v>
      </c>
      <c r="I195" s="197"/>
      <c r="J195" s="198">
        <f t="shared" si="20"/>
        <v>0</v>
      </c>
      <c r="K195" s="194" t="s">
        <v>727</v>
      </c>
      <c r="L195" s="39"/>
      <c r="M195" s="199" t="s">
        <v>1</v>
      </c>
      <c r="N195" s="200" t="s">
        <v>43</v>
      </c>
      <c r="O195" s="72"/>
      <c r="P195" s="201">
        <f t="shared" si="21"/>
        <v>0</v>
      </c>
      <c r="Q195" s="201">
        <v>0</v>
      </c>
      <c r="R195" s="201">
        <f t="shared" si="22"/>
        <v>0</v>
      </c>
      <c r="S195" s="201">
        <v>0</v>
      </c>
      <c r="T195" s="202">
        <f t="shared" si="2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3" t="s">
        <v>728</v>
      </c>
      <c r="AT195" s="203" t="s">
        <v>152</v>
      </c>
      <c r="AU195" s="203" t="s">
        <v>84</v>
      </c>
      <c r="AY195" s="17" t="s">
        <v>151</v>
      </c>
      <c r="BE195" s="204">
        <f t="shared" si="24"/>
        <v>0</v>
      </c>
      <c r="BF195" s="204">
        <f t="shared" si="25"/>
        <v>0</v>
      </c>
      <c r="BG195" s="204">
        <f t="shared" si="26"/>
        <v>0</v>
      </c>
      <c r="BH195" s="204">
        <f t="shared" si="27"/>
        <v>0</v>
      </c>
      <c r="BI195" s="204">
        <f t="shared" si="28"/>
        <v>0</v>
      </c>
      <c r="BJ195" s="17" t="s">
        <v>156</v>
      </c>
      <c r="BK195" s="204">
        <f t="shared" si="29"/>
        <v>0</v>
      </c>
      <c r="BL195" s="17" t="s">
        <v>728</v>
      </c>
      <c r="BM195" s="203" t="s">
        <v>929</v>
      </c>
    </row>
    <row r="196" spans="1:65" s="2" customFormat="1" ht="24.2" customHeight="1">
      <c r="A196" s="34"/>
      <c r="B196" s="35"/>
      <c r="C196" s="228" t="s">
        <v>504</v>
      </c>
      <c r="D196" s="228" t="s">
        <v>217</v>
      </c>
      <c r="E196" s="229" t="s">
        <v>930</v>
      </c>
      <c r="F196" s="230" t="s">
        <v>931</v>
      </c>
      <c r="G196" s="231" t="s">
        <v>162</v>
      </c>
      <c r="H196" s="232">
        <v>40</v>
      </c>
      <c r="I196" s="233"/>
      <c r="J196" s="234">
        <f t="shared" si="20"/>
        <v>0</v>
      </c>
      <c r="K196" s="230" t="s">
        <v>727</v>
      </c>
      <c r="L196" s="235"/>
      <c r="M196" s="236" t="s">
        <v>1</v>
      </c>
      <c r="N196" s="237" t="s">
        <v>43</v>
      </c>
      <c r="O196" s="72"/>
      <c r="P196" s="201">
        <f t="shared" si="21"/>
        <v>0</v>
      </c>
      <c r="Q196" s="201">
        <v>0</v>
      </c>
      <c r="R196" s="201">
        <f t="shared" si="22"/>
        <v>0</v>
      </c>
      <c r="S196" s="201">
        <v>0</v>
      </c>
      <c r="T196" s="202">
        <f t="shared" si="2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735</v>
      </c>
      <c r="AT196" s="203" t="s">
        <v>217</v>
      </c>
      <c r="AU196" s="203" t="s">
        <v>84</v>
      </c>
      <c r="AY196" s="17" t="s">
        <v>151</v>
      </c>
      <c r="BE196" s="204">
        <f t="shared" si="24"/>
        <v>0</v>
      </c>
      <c r="BF196" s="204">
        <f t="shared" si="25"/>
        <v>0</v>
      </c>
      <c r="BG196" s="204">
        <f t="shared" si="26"/>
        <v>0</v>
      </c>
      <c r="BH196" s="204">
        <f t="shared" si="27"/>
        <v>0</v>
      </c>
      <c r="BI196" s="204">
        <f t="shared" si="28"/>
        <v>0</v>
      </c>
      <c r="BJ196" s="17" t="s">
        <v>156</v>
      </c>
      <c r="BK196" s="204">
        <f t="shared" si="29"/>
        <v>0</v>
      </c>
      <c r="BL196" s="17" t="s">
        <v>735</v>
      </c>
      <c r="BM196" s="203" t="s">
        <v>932</v>
      </c>
    </row>
    <row r="197" spans="1:65" s="2" customFormat="1" ht="24.2" customHeight="1">
      <c r="A197" s="34"/>
      <c r="B197" s="35"/>
      <c r="C197" s="192" t="s">
        <v>508</v>
      </c>
      <c r="D197" s="192" t="s">
        <v>152</v>
      </c>
      <c r="E197" s="193" t="s">
        <v>933</v>
      </c>
      <c r="F197" s="194" t="s">
        <v>934</v>
      </c>
      <c r="G197" s="195" t="s">
        <v>338</v>
      </c>
      <c r="H197" s="196">
        <v>1</v>
      </c>
      <c r="I197" s="197"/>
      <c r="J197" s="198">
        <f t="shared" si="20"/>
        <v>0</v>
      </c>
      <c r="K197" s="194" t="s">
        <v>727</v>
      </c>
      <c r="L197" s="39"/>
      <c r="M197" s="199" t="s">
        <v>1</v>
      </c>
      <c r="N197" s="200" t="s">
        <v>43</v>
      </c>
      <c r="O197" s="72"/>
      <c r="P197" s="201">
        <f t="shared" si="21"/>
        <v>0</v>
      </c>
      <c r="Q197" s="201">
        <v>0</v>
      </c>
      <c r="R197" s="201">
        <f t="shared" si="22"/>
        <v>0</v>
      </c>
      <c r="S197" s="201">
        <v>0</v>
      </c>
      <c r="T197" s="202">
        <f t="shared" si="2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3" t="s">
        <v>728</v>
      </c>
      <c r="AT197" s="203" t="s">
        <v>152</v>
      </c>
      <c r="AU197" s="203" t="s">
        <v>84</v>
      </c>
      <c r="AY197" s="17" t="s">
        <v>151</v>
      </c>
      <c r="BE197" s="204">
        <f t="shared" si="24"/>
        <v>0</v>
      </c>
      <c r="BF197" s="204">
        <f t="shared" si="25"/>
        <v>0</v>
      </c>
      <c r="BG197" s="204">
        <f t="shared" si="26"/>
        <v>0</v>
      </c>
      <c r="BH197" s="204">
        <f t="shared" si="27"/>
        <v>0</v>
      </c>
      <c r="BI197" s="204">
        <f t="shared" si="28"/>
        <v>0</v>
      </c>
      <c r="BJ197" s="17" t="s">
        <v>156</v>
      </c>
      <c r="BK197" s="204">
        <f t="shared" si="29"/>
        <v>0</v>
      </c>
      <c r="BL197" s="17" t="s">
        <v>728</v>
      </c>
      <c r="BM197" s="203" t="s">
        <v>935</v>
      </c>
    </row>
    <row r="198" spans="1:65" s="2" customFormat="1" ht="33" customHeight="1">
      <c r="A198" s="34"/>
      <c r="B198" s="35"/>
      <c r="C198" s="192" t="s">
        <v>514</v>
      </c>
      <c r="D198" s="192" t="s">
        <v>152</v>
      </c>
      <c r="E198" s="193" t="s">
        <v>936</v>
      </c>
      <c r="F198" s="194" t="s">
        <v>937</v>
      </c>
      <c r="G198" s="195" t="s">
        <v>338</v>
      </c>
      <c r="H198" s="196">
        <v>2</v>
      </c>
      <c r="I198" s="197"/>
      <c r="J198" s="198">
        <f t="shared" si="20"/>
        <v>0</v>
      </c>
      <c r="K198" s="194" t="s">
        <v>727</v>
      </c>
      <c r="L198" s="39"/>
      <c r="M198" s="199" t="s">
        <v>1</v>
      </c>
      <c r="N198" s="200" t="s">
        <v>43</v>
      </c>
      <c r="O198" s="72"/>
      <c r="P198" s="201">
        <f t="shared" si="21"/>
        <v>0</v>
      </c>
      <c r="Q198" s="201">
        <v>0</v>
      </c>
      <c r="R198" s="201">
        <f t="shared" si="22"/>
        <v>0</v>
      </c>
      <c r="S198" s="201">
        <v>0</v>
      </c>
      <c r="T198" s="202">
        <f t="shared" si="2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3" t="s">
        <v>728</v>
      </c>
      <c r="AT198" s="203" t="s">
        <v>152</v>
      </c>
      <c r="AU198" s="203" t="s">
        <v>84</v>
      </c>
      <c r="AY198" s="17" t="s">
        <v>151</v>
      </c>
      <c r="BE198" s="204">
        <f t="shared" si="24"/>
        <v>0</v>
      </c>
      <c r="BF198" s="204">
        <f t="shared" si="25"/>
        <v>0</v>
      </c>
      <c r="BG198" s="204">
        <f t="shared" si="26"/>
        <v>0</v>
      </c>
      <c r="BH198" s="204">
        <f t="shared" si="27"/>
        <v>0</v>
      </c>
      <c r="BI198" s="204">
        <f t="shared" si="28"/>
        <v>0</v>
      </c>
      <c r="BJ198" s="17" t="s">
        <v>156</v>
      </c>
      <c r="BK198" s="204">
        <f t="shared" si="29"/>
        <v>0</v>
      </c>
      <c r="BL198" s="17" t="s">
        <v>728</v>
      </c>
      <c r="BM198" s="203" t="s">
        <v>938</v>
      </c>
    </row>
    <row r="199" spans="1:65" s="2" customFormat="1" ht="55.5" customHeight="1">
      <c r="A199" s="34"/>
      <c r="B199" s="35"/>
      <c r="C199" s="192" t="s">
        <v>521</v>
      </c>
      <c r="D199" s="192" t="s">
        <v>152</v>
      </c>
      <c r="E199" s="193" t="s">
        <v>939</v>
      </c>
      <c r="F199" s="194" t="s">
        <v>940</v>
      </c>
      <c r="G199" s="195" t="s">
        <v>338</v>
      </c>
      <c r="H199" s="196">
        <v>1</v>
      </c>
      <c r="I199" s="197"/>
      <c r="J199" s="198">
        <f t="shared" si="20"/>
        <v>0</v>
      </c>
      <c r="K199" s="194" t="s">
        <v>727</v>
      </c>
      <c r="L199" s="39"/>
      <c r="M199" s="199" t="s">
        <v>1</v>
      </c>
      <c r="N199" s="200" t="s">
        <v>43</v>
      </c>
      <c r="O199" s="72"/>
      <c r="P199" s="201">
        <f t="shared" si="21"/>
        <v>0</v>
      </c>
      <c r="Q199" s="201">
        <v>0</v>
      </c>
      <c r="R199" s="201">
        <f t="shared" si="22"/>
        <v>0</v>
      </c>
      <c r="S199" s="201">
        <v>0</v>
      </c>
      <c r="T199" s="202">
        <f t="shared" si="2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3" t="s">
        <v>728</v>
      </c>
      <c r="AT199" s="203" t="s">
        <v>152</v>
      </c>
      <c r="AU199" s="203" t="s">
        <v>84</v>
      </c>
      <c r="AY199" s="17" t="s">
        <v>151</v>
      </c>
      <c r="BE199" s="204">
        <f t="shared" si="24"/>
        <v>0</v>
      </c>
      <c r="BF199" s="204">
        <f t="shared" si="25"/>
        <v>0</v>
      </c>
      <c r="BG199" s="204">
        <f t="shared" si="26"/>
        <v>0</v>
      </c>
      <c r="BH199" s="204">
        <f t="shared" si="27"/>
        <v>0</v>
      </c>
      <c r="BI199" s="204">
        <f t="shared" si="28"/>
        <v>0</v>
      </c>
      <c r="BJ199" s="17" t="s">
        <v>156</v>
      </c>
      <c r="BK199" s="204">
        <f t="shared" si="29"/>
        <v>0</v>
      </c>
      <c r="BL199" s="17" t="s">
        <v>728</v>
      </c>
      <c r="BM199" s="203" t="s">
        <v>941</v>
      </c>
    </row>
    <row r="200" spans="1:65" s="2" customFormat="1" ht="24.2" customHeight="1">
      <c r="A200" s="34"/>
      <c r="B200" s="35"/>
      <c r="C200" s="192" t="s">
        <v>198</v>
      </c>
      <c r="D200" s="192" t="s">
        <v>152</v>
      </c>
      <c r="E200" s="193" t="s">
        <v>942</v>
      </c>
      <c r="F200" s="194" t="s">
        <v>943</v>
      </c>
      <c r="G200" s="195" t="s">
        <v>338</v>
      </c>
      <c r="H200" s="196">
        <v>1</v>
      </c>
      <c r="I200" s="197"/>
      <c r="J200" s="198">
        <f t="shared" si="20"/>
        <v>0</v>
      </c>
      <c r="K200" s="194" t="s">
        <v>727</v>
      </c>
      <c r="L200" s="39"/>
      <c r="M200" s="199" t="s">
        <v>1</v>
      </c>
      <c r="N200" s="200" t="s">
        <v>43</v>
      </c>
      <c r="O200" s="72"/>
      <c r="P200" s="201">
        <f t="shared" si="21"/>
        <v>0</v>
      </c>
      <c r="Q200" s="201">
        <v>0</v>
      </c>
      <c r="R200" s="201">
        <f t="shared" si="22"/>
        <v>0</v>
      </c>
      <c r="S200" s="201">
        <v>0</v>
      </c>
      <c r="T200" s="202">
        <f t="shared" si="2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3" t="s">
        <v>728</v>
      </c>
      <c r="AT200" s="203" t="s">
        <v>152</v>
      </c>
      <c r="AU200" s="203" t="s">
        <v>84</v>
      </c>
      <c r="AY200" s="17" t="s">
        <v>151</v>
      </c>
      <c r="BE200" s="204">
        <f t="shared" si="24"/>
        <v>0</v>
      </c>
      <c r="BF200" s="204">
        <f t="shared" si="25"/>
        <v>0</v>
      </c>
      <c r="BG200" s="204">
        <f t="shared" si="26"/>
        <v>0</v>
      </c>
      <c r="BH200" s="204">
        <f t="shared" si="27"/>
        <v>0</v>
      </c>
      <c r="BI200" s="204">
        <f t="shared" si="28"/>
        <v>0</v>
      </c>
      <c r="BJ200" s="17" t="s">
        <v>156</v>
      </c>
      <c r="BK200" s="204">
        <f t="shared" si="29"/>
        <v>0</v>
      </c>
      <c r="BL200" s="17" t="s">
        <v>728</v>
      </c>
      <c r="BM200" s="203" t="s">
        <v>944</v>
      </c>
    </row>
    <row r="201" spans="1:65" s="2" customFormat="1" ht="37.9" customHeight="1">
      <c r="A201" s="34"/>
      <c r="B201" s="35"/>
      <c r="C201" s="192" t="s">
        <v>945</v>
      </c>
      <c r="D201" s="192" t="s">
        <v>152</v>
      </c>
      <c r="E201" s="193" t="s">
        <v>946</v>
      </c>
      <c r="F201" s="194" t="s">
        <v>947</v>
      </c>
      <c r="G201" s="195" t="s">
        <v>162</v>
      </c>
      <c r="H201" s="196">
        <v>180</v>
      </c>
      <c r="I201" s="197"/>
      <c r="J201" s="198">
        <f t="shared" si="20"/>
        <v>0</v>
      </c>
      <c r="K201" s="194" t="s">
        <v>727</v>
      </c>
      <c r="L201" s="39"/>
      <c r="M201" s="199" t="s">
        <v>1</v>
      </c>
      <c r="N201" s="200" t="s">
        <v>43</v>
      </c>
      <c r="O201" s="72"/>
      <c r="P201" s="201">
        <f t="shared" si="21"/>
        <v>0</v>
      </c>
      <c r="Q201" s="201">
        <v>0</v>
      </c>
      <c r="R201" s="201">
        <f t="shared" si="22"/>
        <v>0</v>
      </c>
      <c r="S201" s="201">
        <v>0</v>
      </c>
      <c r="T201" s="202">
        <f t="shared" si="2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3" t="s">
        <v>728</v>
      </c>
      <c r="AT201" s="203" t="s">
        <v>152</v>
      </c>
      <c r="AU201" s="203" t="s">
        <v>84</v>
      </c>
      <c r="AY201" s="17" t="s">
        <v>151</v>
      </c>
      <c r="BE201" s="204">
        <f t="shared" si="24"/>
        <v>0</v>
      </c>
      <c r="BF201" s="204">
        <f t="shared" si="25"/>
        <v>0</v>
      </c>
      <c r="BG201" s="204">
        <f t="shared" si="26"/>
        <v>0</v>
      </c>
      <c r="BH201" s="204">
        <f t="shared" si="27"/>
        <v>0</v>
      </c>
      <c r="BI201" s="204">
        <f t="shared" si="28"/>
        <v>0</v>
      </c>
      <c r="BJ201" s="17" t="s">
        <v>156</v>
      </c>
      <c r="BK201" s="204">
        <f t="shared" si="29"/>
        <v>0</v>
      </c>
      <c r="BL201" s="17" t="s">
        <v>728</v>
      </c>
      <c r="BM201" s="203" t="s">
        <v>948</v>
      </c>
    </row>
    <row r="202" spans="1:65" s="2" customFormat="1" ht="24.2" customHeight="1">
      <c r="A202" s="34"/>
      <c r="B202" s="35"/>
      <c r="C202" s="228" t="s">
        <v>949</v>
      </c>
      <c r="D202" s="228" t="s">
        <v>217</v>
      </c>
      <c r="E202" s="229" t="s">
        <v>950</v>
      </c>
      <c r="F202" s="230" t="s">
        <v>951</v>
      </c>
      <c r="G202" s="231" t="s">
        <v>952</v>
      </c>
      <c r="H202" s="232">
        <v>25</v>
      </c>
      <c r="I202" s="233"/>
      <c r="J202" s="234">
        <f t="shared" si="20"/>
        <v>0</v>
      </c>
      <c r="K202" s="230" t="s">
        <v>727</v>
      </c>
      <c r="L202" s="235"/>
      <c r="M202" s="236" t="s">
        <v>1</v>
      </c>
      <c r="N202" s="237" t="s">
        <v>43</v>
      </c>
      <c r="O202" s="72"/>
      <c r="P202" s="201">
        <f t="shared" si="21"/>
        <v>0</v>
      </c>
      <c r="Q202" s="201">
        <v>0</v>
      </c>
      <c r="R202" s="201">
        <f t="shared" si="22"/>
        <v>0</v>
      </c>
      <c r="S202" s="201">
        <v>0</v>
      </c>
      <c r="T202" s="202">
        <f t="shared" si="2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3" t="s">
        <v>735</v>
      </c>
      <c r="AT202" s="203" t="s">
        <v>217</v>
      </c>
      <c r="AU202" s="203" t="s">
        <v>84</v>
      </c>
      <c r="AY202" s="17" t="s">
        <v>151</v>
      </c>
      <c r="BE202" s="204">
        <f t="shared" si="24"/>
        <v>0</v>
      </c>
      <c r="BF202" s="204">
        <f t="shared" si="25"/>
        <v>0</v>
      </c>
      <c r="BG202" s="204">
        <f t="shared" si="26"/>
        <v>0</v>
      </c>
      <c r="BH202" s="204">
        <f t="shared" si="27"/>
        <v>0</v>
      </c>
      <c r="BI202" s="204">
        <f t="shared" si="28"/>
        <v>0</v>
      </c>
      <c r="BJ202" s="17" t="s">
        <v>156</v>
      </c>
      <c r="BK202" s="204">
        <f t="shared" si="29"/>
        <v>0</v>
      </c>
      <c r="BL202" s="17" t="s">
        <v>735</v>
      </c>
      <c r="BM202" s="203" t="s">
        <v>953</v>
      </c>
    </row>
    <row r="203" spans="1:65" s="2" customFormat="1" ht="24.2" customHeight="1">
      <c r="A203" s="34"/>
      <c r="B203" s="35"/>
      <c r="C203" s="228" t="s">
        <v>954</v>
      </c>
      <c r="D203" s="228" t="s">
        <v>217</v>
      </c>
      <c r="E203" s="229" t="s">
        <v>955</v>
      </c>
      <c r="F203" s="230" t="s">
        <v>956</v>
      </c>
      <c r="G203" s="231" t="s">
        <v>952</v>
      </c>
      <c r="H203" s="232">
        <v>13</v>
      </c>
      <c r="I203" s="233"/>
      <c r="J203" s="234">
        <f t="shared" si="20"/>
        <v>0</v>
      </c>
      <c r="K203" s="230" t="s">
        <v>727</v>
      </c>
      <c r="L203" s="235"/>
      <c r="M203" s="236" t="s">
        <v>1</v>
      </c>
      <c r="N203" s="237" t="s">
        <v>43</v>
      </c>
      <c r="O203" s="72"/>
      <c r="P203" s="201">
        <f t="shared" si="21"/>
        <v>0</v>
      </c>
      <c r="Q203" s="201">
        <v>0</v>
      </c>
      <c r="R203" s="201">
        <f t="shared" si="22"/>
        <v>0</v>
      </c>
      <c r="S203" s="201">
        <v>0</v>
      </c>
      <c r="T203" s="202">
        <f t="shared" si="2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3" t="s">
        <v>735</v>
      </c>
      <c r="AT203" s="203" t="s">
        <v>217</v>
      </c>
      <c r="AU203" s="203" t="s">
        <v>84</v>
      </c>
      <c r="AY203" s="17" t="s">
        <v>151</v>
      </c>
      <c r="BE203" s="204">
        <f t="shared" si="24"/>
        <v>0</v>
      </c>
      <c r="BF203" s="204">
        <f t="shared" si="25"/>
        <v>0</v>
      </c>
      <c r="BG203" s="204">
        <f t="shared" si="26"/>
        <v>0</v>
      </c>
      <c r="BH203" s="204">
        <f t="shared" si="27"/>
        <v>0</v>
      </c>
      <c r="BI203" s="204">
        <f t="shared" si="28"/>
        <v>0</v>
      </c>
      <c r="BJ203" s="17" t="s">
        <v>156</v>
      </c>
      <c r="BK203" s="204">
        <f t="shared" si="29"/>
        <v>0</v>
      </c>
      <c r="BL203" s="17" t="s">
        <v>735</v>
      </c>
      <c r="BM203" s="203" t="s">
        <v>957</v>
      </c>
    </row>
    <row r="204" spans="1:65" s="2" customFormat="1" ht="16.5" customHeight="1">
      <c r="A204" s="34"/>
      <c r="B204" s="35"/>
      <c r="C204" s="228" t="s">
        <v>958</v>
      </c>
      <c r="D204" s="228" t="s">
        <v>217</v>
      </c>
      <c r="E204" s="229" t="s">
        <v>959</v>
      </c>
      <c r="F204" s="230" t="s">
        <v>960</v>
      </c>
      <c r="G204" s="231" t="s">
        <v>338</v>
      </c>
      <c r="H204" s="232">
        <v>149</v>
      </c>
      <c r="I204" s="233"/>
      <c r="J204" s="234">
        <f t="shared" si="20"/>
        <v>0</v>
      </c>
      <c r="K204" s="230" t="s">
        <v>727</v>
      </c>
      <c r="L204" s="235"/>
      <c r="M204" s="236" t="s">
        <v>1</v>
      </c>
      <c r="N204" s="237" t="s">
        <v>43</v>
      </c>
      <c r="O204" s="72"/>
      <c r="P204" s="201">
        <f t="shared" si="21"/>
        <v>0</v>
      </c>
      <c r="Q204" s="201">
        <v>0</v>
      </c>
      <c r="R204" s="201">
        <f t="shared" si="22"/>
        <v>0</v>
      </c>
      <c r="S204" s="201">
        <v>0</v>
      </c>
      <c r="T204" s="202">
        <f t="shared" si="2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728</v>
      </c>
      <c r="AT204" s="203" t="s">
        <v>217</v>
      </c>
      <c r="AU204" s="203" t="s">
        <v>84</v>
      </c>
      <c r="AY204" s="17" t="s">
        <v>151</v>
      </c>
      <c r="BE204" s="204">
        <f t="shared" si="24"/>
        <v>0</v>
      </c>
      <c r="BF204" s="204">
        <f t="shared" si="25"/>
        <v>0</v>
      </c>
      <c r="BG204" s="204">
        <f t="shared" si="26"/>
        <v>0</v>
      </c>
      <c r="BH204" s="204">
        <f t="shared" si="27"/>
        <v>0</v>
      </c>
      <c r="BI204" s="204">
        <f t="shared" si="28"/>
        <v>0</v>
      </c>
      <c r="BJ204" s="17" t="s">
        <v>156</v>
      </c>
      <c r="BK204" s="204">
        <f t="shared" si="29"/>
        <v>0</v>
      </c>
      <c r="BL204" s="17" t="s">
        <v>728</v>
      </c>
      <c r="BM204" s="203" t="s">
        <v>961</v>
      </c>
    </row>
    <row r="205" spans="1:65" s="2" customFormat="1" ht="24.2" customHeight="1">
      <c r="A205" s="34"/>
      <c r="B205" s="35"/>
      <c r="C205" s="228" t="s">
        <v>962</v>
      </c>
      <c r="D205" s="228" t="s">
        <v>217</v>
      </c>
      <c r="E205" s="229" t="s">
        <v>963</v>
      </c>
      <c r="F205" s="230" t="s">
        <v>964</v>
      </c>
      <c r="G205" s="231" t="s">
        <v>338</v>
      </c>
      <c r="H205" s="232">
        <v>8</v>
      </c>
      <c r="I205" s="233"/>
      <c r="J205" s="234">
        <f t="shared" si="20"/>
        <v>0</v>
      </c>
      <c r="K205" s="230" t="s">
        <v>727</v>
      </c>
      <c r="L205" s="235"/>
      <c r="M205" s="236" t="s">
        <v>1</v>
      </c>
      <c r="N205" s="237" t="s">
        <v>43</v>
      </c>
      <c r="O205" s="72"/>
      <c r="P205" s="201">
        <f t="shared" si="21"/>
        <v>0</v>
      </c>
      <c r="Q205" s="201">
        <v>0</v>
      </c>
      <c r="R205" s="201">
        <f t="shared" si="22"/>
        <v>0</v>
      </c>
      <c r="S205" s="201">
        <v>0</v>
      </c>
      <c r="T205" s="202">
        <f t="shared" si="2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3" t="s">
        <v>728</v>
      </c>
      <c r="AT205" s="203" t="s">
        <v>217</v>
      </c>
      <c r="AU205" s="203" t="s">
        <v>84</v>
      </c>
      <c r="AY205" s="17" t="s">
        <v>151</v>
      </c>
      <c r="BE205" s="204">
        <f t="shared" si="24"/>
        <v>0</v>
      </c>
      <c r="BF205" s="204">
        <f t="shared" si="25"/>
        <v>0</v>
      </c>
      <c r="BG205" s="204">
        <f t="shared" si="26"/>
        <v>0</v>
      </c>
      <c r="BH205" s="204">
        <f t="shared" si="27"/>
        <v>0</v>
      </c>
      <c r="BI205" s="204">
        <f t="shared" si="28"/>
        <v>0</v>
      </c>
      <c r="BJ205" s="17" t="s">
        <v>156</v>
      </c>
      <c r="BK205" s="204">
        <f t="shared" si="29"/>
        <v>0</v>
      </c>
      <c r="BL205" s="17" t="s">
        <v>728</v>
      </c>
      <c r="BM205" s="203" t="s">
        <v>965</v>
      </c>
    </row>
    <row r="206" spans="1:65" s="2" customFormat="1" ht="16.5" customHeight="1">
      <c r="A206" s="34"/>
      <c r="B206" s="35"/>
      <c r="C206" s="228" t="s">
        <v>966</v>
      </c>
      <c r="D206" s="228" t="s">
        <v>217</v>
      </c>
      <c r="E206" s="229" t="s">
        <v>967</v>
      </c>
      <c r="F206" s="230" t="s">
        <v>968</v>
      </c>
      <c r="G206" s="231" t="s">
        <v>338</v>
      </c>
      <c r="H206" s="232">
        <v>102</v>
      </c>
      <c r="I206" s="233"/>
      <c r="J206" s="234">
        <f t="shared" si="20"/>
        <v>0</v>
      </c>
      <c r="K206" s="230" t="s">
        <v>727</v>
      </c>
      <c r="L206" s="235"/>
      <c r="M206" s="236" t="s">
        <v>1</v>
      </c>
      <c r="N206" s="237" t="s">
        <v>43</v>
      </c>
      <c r="O206" s="72"/>
      <c r="P206" s="201">
        <f t="shared" si="21"/>
        <v>0</v>
      </c>
      <c r="Q206" s="201">
        <v>0</v>
      </c>
      <c r="R206" s="201">
        <f t="shared" si="22"/>
        <v>0</v>
      </c>
      <c r="S206" s="201">
        <v>0</v>
      </c>
      <c r="T206" s="202">
        <f t="shared" si="2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3" t="s">
        <v>728</v>
      </c>
      <c r="AT206" s="203" t="s">
        <v>217</v>
      </c>
      <c r="AU206" s="203" t="s">
        <v>84</v>
      </c>
      <c r="AY206" s="17" t="s">
        <v>151</v>
      </c>
      <c r="BE206" s="204">
        <f t="shared" si="24"/>
        <v>0</v>
      </c>
      <c r="BF206" s="204">
        <f t="shared" si="25"/>
        <v>0</v>
      </c>
      <c r="BG206" s="204">
        <f t="shared" si="26"/>
        <v>0</v>
      </c>
      <c r="BH206" s="204">
        <f t="shared" si="27"/>
        <v>0</v>
      </c>
      <c r="BI206" s="204">
        <f t="shared" si="28"/>
        <v>0</v>
      </c>
      <c r="BJ206" s="17" t="s">
        <v>156</v>
      </c>
      <c r="BK206" s="204">
        <f t="shared" si="29"/>
        <v>0</v>
      </c>
      <c r="BL206" s="17" t="s">
        <v>728</v>
      </c>
      <c r="BM206" s="203" t="s">
        <v>969</v>
      </c>
    </row>
    <row r="207" spans="1:65" s="2" customFormat="1" ht="16.5" customHeight="1">
      <c r="A207" s="34"/>
      <c r="B207" s="35"/>
      <c r="C207" s="228" t="s">
        <v>970</v>
      </c>
      <c r="D207" s="228" t="s">
        <v>217</v>
      </c>
      <c r="E207" s="229" t="s">
        <v>971</v>
      </c>
      <c r="F207" s="230" t="s">
        <v>972</v>
      </c>
      <c r="G207" s="231" t="s">
        <v>338</v>
      </c>
      <c r="H207" s="232">
        <v>8</v>
      </c>
      <c r="I207" s="233"/>
      <c r="J207" s="234">
        <f t="shared" si="20"/>
        <v>0</v>
      </c>
      <c r="K207" s="230" t="s">
        <v>727</v>
      </c>
      <c r="L207" s="235"/>
      <c r="M207" s="236" t="s">
        <v>1</v>
      </c>
      <c r="N207" s="237" t="s">
        <v>43</v>
      </c>
      <c r="O207" s="72"/>
      <c r="P207" s="201">
        <f t="shared" si="21"/>
        <v>0</v>
      </c>
      <c r="Q207" s="201">
        <v>0</v>
      </c>
      <c r="R207" s="201">
        <f t="shared" si="22"/>
        <v>0</v>
      </c>
      <c r="S207" s="201">
        <v>0</v>
      </c>
      <c r="T207" s="202">
        <f t="shared" si="2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3" t="s">
        <v>728</v>
      </c>
      <c r="AT207" s="203" t="s">
        <v>217</v>
      </c>
      <c r="AU207" s="203" t="s">
        <v>84</v>
      </c>
      <c r="AY207" s="17" t="s">
        <v>151</v>
      </c>
      <c r="BE207" s="204">
        <f t="shared" si="24"/>
        <v>0</v>
      </c>
      <c r="BF207" s="204">
        <f t="shared" si="25"/>
        <v>0</v>
      </c>
      <c r="BG207" s="204">
        <f t="shared" si="26"/>
        <v>0</v>
      </c>
      <c r="BH207" s="204">
        <f t="shared" si="27"/>
        <v>0</v>
      </c>
      <c r="BI207" s="204">
        <f t="shared" si="28"/>
        <v>0</v>
      </c>
      <c r="BJ207" s="17" t="s">
        <v>156</v>
      </c>
      <c r="BK207" s="204">
        <f t="shared" si="29"/>
        <v>0</v>
      </c>
      <c r="BL207" s="17" t="s">
        <v>728</v>
      </c>
      <c r="BM207" s="203" t="s">
        <v>973</v>
      </c>
    </row>
    <row r="208" spans="1:65" s="2" customFormat="1" ht="24.2" customHeight="1">
      <c r="A208" s="34"/>
      <c r="B208" s="35"/>
      <c r="C208" s="228" t="s">
        <v>974</v>
      </c>
      <c r="D208" s="228" t="s">
        <v>217</v>
      </c>
      <c r="E208" s="229" t="s">
        <v>975</v>
      </c>
      <c r="F208" s="230" t="s">
        <v>976</v>
      </c>
      <c r="G208" s="231" t="s">
        <v>338</v>
      </c>
      <c r="H208" s="232">
        <v>4</v>
      </c>
      <c r="I208" s="233"/>
      <c r="J208" s="234">
        <f t="shared" si="20"/>
        <v>0</v>
      </c>
      <c r="K208" s="230" t="s">
        <v>727</v>
      </c>
      <c r="L208" s="235"/>
      <c r="M208" s="236" t="s">
        <v>1</v>
      </c>
      <c r="N208" s="237" t="s">
        <v>43</v>
      </c>
      <c r="O208" s="72"/>
      <c r="P208" s="201">
        <f t="shared" si="21"/>
        <v>0</v>
      </c>
      <c r="Q208" s="201">
        <v>0</v>
      </c>
      <c r="R208" s="201">
        <f t="shared" si="22"/>
        <v>0</v>
      </c>
      <c r="S208" s="201">
        <v>0</v>
      </c>
      <c r="T208" s="202">
        <f t="shared" si="2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3" t="s">
        <v>728</v>
      </c>
      <c r="AT208" s="203" t="s">
        <v>217</v>
      </c>
      <c r="AU208" s="203" t="s">
        <v>84</v>
      </c>
      <c r="AY208" s="17" t="s">
        <v>151</v>
      </c>
      <c r="BE208" s="204">
        <f t="shared" si="24"/>
        <v>0</v>
      </c>
      <c r="BF208" s="204">
        <f t="shared" si="25"/>
        <v>0</v>
      </c>
      <c r="BG208" s="204">
        <f t="shared" si="26"/>
        <v>0</v>
      </c>
      <c r="BH208" s="204">
        <f t="shared" si="27"/>
        <v>0</v>
      </c>
      <c r="BI208" s="204">
        <f t="shared" si="28"/>
        <v>0</v>
      </c>
      <c r="BJ208" s="17" t="s">
        <v>156</v>
      </c>
      <c r="BK208" s="204">
        <f t="shared" si="29"/>
        <v>0</v>
      </c>
      <c r="BL208" s="17" t="s">
        <v>728</v>
      </c>
      <c r="BM208" s="203" t="s">
        <v>977</v>
      </c>
    </row>
    <row r="209" spans="1:65" s="2" customFormat="1" ht="16.5" customHeight="1">
      <c r="A209" s="34"/>
      <c r="B209" s="35"/>
      <c r="C209" s="192" t="s">
        <v>978</v>
      </c>
      <c r="D209" s="192" t="s">
        <v>152</v>
      </c>
      <c r="E209" s="193" t="s">
        <v>979</v>
      </c>
      <c r="F209" s="194" t="s">
        <v>980</v>
      </c>
      <c r="G209" s="195" t="s">
        <v>338</v>
      </c>
      <c r="H209" s="196">
        <v>2</v>
      </c>
      <c r="I209" s="197"/>
      <c r="J209" s="198">
        <f t="shared" si="20"/>
        <v>0</v>
      </c>
      <c r="K209" s="194" t="s">
        <v>727</v>
      </c>
      <c r="L209" s="39"/>
      <c r="M209" s="199" t="s">
        <v>1</v>
      </c>
      <c r="N209" s="200" t="s">
        <v>43</v>
      </c>
      <c r="O209" s="72"/>
      <c r="P209" s="201">
        <f t="shared" si="21"/>
        <v>0</v>
      </c>
      <c r="Q209" s="201">
        <v>0</v>
      </c>
      <c r="R209" s="201">
        <f t="shared" si="22"/>
        <v>0</v>
      </c>
      <c r="S209" s="201">
        <v>0</v>
      </c>
      <c r="T209" s="202">
        <f t="shared" si="2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3" t="s">
        <v>156</v>
      </c>
      <c r="AT209" s="203" t="s">
        <v>152</v>
      </c>
      <c r="AU209" s="203" t="s">
        <v>84</v>
      </c>
      <c r="AY209" s="17" t="s">
        <v>151</v>
      </c>
      <c r="BE209" s="204">
        <f t="shared" si="24"/>
        <v>0</v>
      </c>
      <c r="BF209" s="204">
        <f t="shared" si="25"/>
        <v>0</v>
      </c>
      <c r="BG209" s="204">
        <f t="shared" si="26"/>
        <v>0</v>
      </c>
      <c r="BH209" s="204">
        <f t="shared" si="27"/>
        <v>0</v>
      </c>
      <c r="BI209" s="204">
        <f t="shared" si="28"/>
        <v>0</v>
      </c>
      <c r="BJ209" s="17" t="s">
        <v>156</v>
      </c>
      <c r="BK209" s="204">
        <f t="shared" si="29"/>
        <v>0</v>
      </c>
      <c r="BL209" s="17" t="s">
        <v>156</v>
      </c>
      <c r="BM209" s="203" t="s">
        <v>981</v>
      </c>
    </row>
    <row r="210" spans="1:65" s="2" customFormat="1" ht="24.2" customHeight="1">
      <c r="A210" s="34"/>
      <c r="B210" s="35"/>
      <c r="C210" s="228" t="s">
        <v>982</v>
      </c>
      <c r="D210" s="228" t="s">
        <v>217</v>
      </c>
      <c r="E210" s="229" t="s">
        <v>983</v>
      </c>
      <c r="F210" s="230" t="s">
        <v>984</v>
      </c>
      <c r="G210" s="231" t="s">
        <v>338</v>
      </c>
      <c r="H210" s="232">
        <v>2</v>
      </c>
      <c r="I210" s="233"/>
      <c r="J210" s="234">
        <f t="shared" si="20"/>
        <v>0</v>
      </c>
      <c r="K210" s="230" t="s">
        <v>727</v>
      </c>
      <c r="L210" s="235"/>
      <c r="M210" s="254" t="s">
        <v>1</v>
      </c>
      <c r="N210" s="255" t="s">
        <v>43</v>
      </c>
      <c r="O210" s="241"/>
      <c r="P210" s="242">
        <f t="shared" si="21"/>
        <v>0</v>
      </c>
      <c r="Q210" s="242">
        <v>0</v>
      </c>
      <c r="R210" s="242">
        <f t="shared" si="22"/>
        <v>0</v>
      </c>
      <c r="S210" s="242">
        <v>0</v>
      </c>
      <c r="T210" s="243">
        <f t="shared" si="2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3" t="s">
        <v>735</v>
      </c>
      <c r="AT210" s="203" t="s">
        <v>217</v>
      </c>
      <c r="AU210" s="203" t="s">
        <v>84</v>
      </c>
      <c r="AY210" s="17" t="s">
        <v>151</v>
      </c>
      <c r="BE210" s="204">
        <f t="shared" si="24"/>
        <v>0</v>
      </c>
      <c r="BF210" s="204">
        <f t="shared" si="25"/>
        <v>0</v>
      </c>
      <c r="BG210" s="204">
        <f t="shared" si="26"/>
        <v>0</v>
      </c>
      <c r="BH210" s="204">
        <f t="shared" si="27"/>
        <v>0</v>
      </c>
      <c r="BI210" s="204">
        <f t="shared" si="28"/>
        <v>0</v>
      </c>
      <c r="BJ210" s="17" t="s">
        <v>156</v>
      </c>
      <c r="BK210" s="204">
        <f t="shared" si="29"/>
        <v>0</v>
      </c>
      <c r="BL210" s="17" t="s">
        <v>735</v>
      </c>
      <c r="BM210" s="203" t="s">
        <v>985</v>
      </c>
    </row>
    <row r="211" spans="1:65" s="2" customFormat="1" ht="6.95" customHeight="1">
      <c r="A211" s="34"/>
      <c r="B211" s="55"/>
      <c r="C211" s="56"/>
      <c r="D211" s="56"/>
      <c r="E211" s="56"/>
      <c r="F211" s="56"/>
      <c r="G211" s="56"/>
      <c r="H211" s="56"/>
      <c r="I211" s="56"/>
      <c r="J211" s="56"/>
      <c r="K211" s="56"/>
      <c r="L211" s="39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algorithmName="SHA-512" hashValue="MR3/fw/gFHpBZaVlKs5B1gQ7PB/m8nhdavyPltvz6Tyj9nvhosbRfcxdfZsndb8MsejxPd0LdEdPJjs9HYxoKg==" saltValue="Fr6oT0gOXS3y+4ZnzM6H3JIZqg9ij2u8XNjaXI1pL54VF8eyXIEtGhBMBhGau9NZ1O3794Yqu0QYjeB7qF9ZAQ==" spinCount="100000" sheet="1" objects="1" scenarios="1" formatColumns="0" formatRows="0" autoFilter="0"/>
  <autoFilter ref="C122:K210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33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11" t="str">
        <f>'Rekapitulace stavby'!K6</f>
        <v>Stání SDV OTV Studénka</v>
      </c>
      <c r="F7" s="312"/>
      <c r="G7" s="312"/>
      <c r="H7" s="312"/>
      <c r="L7" s="20"/>
    </row>
    <row r="8" spans="1:46" s="1" customFormat="1" ht="12" customHeight="1">
      <c r="B8" s="20"/>
      <c r="D8" s="120" t="s">
        <v>117</v>
      </c>
      <c r="L8" s="20"/>
    </row>
    <row r="9" spans="1:46" s="2" customFormat="1" ht="16.5" customHeight="1">
      <c r="A9" s="34"/>
      <c r="B9" s="39"/>
      <c r="C9" s="34"/>
      <c r="D9" s="34"/>
      <c r="E9" s="311" t="s">
        <v>712</v>
      </c>
      <c r="F9" s="314"/>
      <c r="G9" s="314"/>
      <c r="H9" s="31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0" t="s">
        <v>713</v>
      </c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3" t="s">
        <v>986</v>
      </c>
      <c r="F11" s="314"/>
      <c r="G11" s="314"/>
      <c r="H11" s="314"/>
      <c r="I11" s="34"/>
      <c r="J11" s="34"/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0" t="s">
        <v>18</v>
      </c>
      <c r="E13" s="34"/>
      <c r="F13" s="111" t="s">
        <v>1</v>
      </c>
      <c r="G13" s="34"/>
      <c r="H13" s="34"/>
      <c r="I13" s="120" t="s">
        <v>19</v>
      </c>
      <c r="J13" s="111" t="s">
        <v>1</v>
      </c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20</v>
      </c>
      <c r="E14" s="34"/>
      <c r="F14" s="111" t="s">
        <v>21</v>
      </c>
      <c r="G14" s="34"/>
      <c r="H14" s="34"/>
      <c r="I14" s="120" t="s">
        <v>22</v>
      </c>
      <c r="J14" s="121">
        <f>'Rekapitulace stavby'!AN8</f>
        <v>0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23</v>
      </c>
      <c r="E16" s="34"/>
      <c r="F16" s="34"/>
      <c r="G16" s="34"/>
      <c r="H16" s="34"/>
      <c r="I16" s="120" t="s">
        <v>24</v>
      </c>
      <c r="J16" s="111" t="s">
        <v>25</v>
      </c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1" t="s">
        <v>26</v>
      </c>
      <c r="F17" s="34"/>
      <c r="G17" s="34"/>
      <c r="H17" s="34"/>
      <c r="I17" s="120" t="s">
        <v>27</v>
      </c>
      <c r="J17" s="111" t="s">
        <v>28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0" t="s">
        <v>29</v>
      </c>
      <c r="E19" s="34"/>
      <c r="F19" s="34"/>
      <c r="G19" s="34"/>
      <c r="H19" s="34"/>
      <c r="I19" s="120" t="s">
        <v>24</v>
      </c>
      <c r="J19" s="30" t="str">
        <f>'Rekapitulace stavby'!AN13</f>
        <v>Vyplň údaj</v>
      </c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5" t="str">
        <f>'Rekapitulace stavby'!E14</f>
        <v>Vyplň údaj</v>
      </c>
      <c r="F20" s="316"/>
      <c r="G20" s="316"/>
      <c r="H20" s="316"/>
      <c r="I20" s="120" t="s">
        <v>27</v>
      </c>
      <c r="J20" s="30" t="str">
        <f>'Rekapitulace stavby'!AN14</f>
        <v>Vyplň údaj</v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0" t="s">
        <v>31</v>
      </c>
      <c r="E22" s="34"/>
      <c r="F22" s="34"/>
      <c r="G22" s="34"/>
      <c r="H22" s="34"/>
      <c r="I22" s="120" t="s">
        <v>24</v>
      </c>
      <c r="J22" s="111" t="s">
        <v>1</v>
      </c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1" t="s">
        <v>714</v>
      </c>
      <c r="F23" s="34"/>
      <c r="G23" s="34"/>
      <c r="H23" s="34"/>
      <c r="I23" s="120" t="s">
        <v>27</v>
      </c>
      <c r="J23" s="111" t="s">
        <v>1</v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0" t="s">
        <v>34</v>
      </c>
      <c r="E25" s="34"/>
      <c r="F25" s="34"/>
      <c r="G25" s="34"/>
      <c r="H25" s="34"/>
      <c r="I25" s="120" t="s">
        <v>24</v>
      </c>
      <c r="J25" s="111" t="s">
        <v>1</v>
      </c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1" t="s">
        <v>32</v>
      </c>
      <c r="F26" s="34"/>
      <c r="G26" s="34"/>
      <c r="H26" s="34"/>
      <c r="I26" s="120" t="s">
        <v>27</v>
      </c>
      <c r="J26" s="111" t="s">
        <v>1</v>
      </c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2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0" t="s">
        <v>35</v>
      </c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2"/>
      <c r="B29" s="123"/>
      <c r="C29" s="122"/>
      <c r="D29" s="122"/>
      <c r="E29" s="317" t="s">
        <v>1</v>
      </c>
      <c r="F29" s="317"/>
      <c r="G29" s="317"/>
      <c r="H29" s="317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36</v>
      </c>
      <c r="E32" s="34"/>
      <c r="F32" s="34"/>
      <c r="G32" s="34"/>
      <c r="H32" s="34"/>
      <c r="I32" s="34"/>
      <c r="J32" s="127">
        <f>ROUND(J124, 2)</f>
        <v>0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8" t="s">
        <v>38</v>
      </c>
      <c r="G34" s="34"/>
      <c r="H34" s="34"/>
      <c r="I34" s="128" t="s">
        <v>37</v>
      </c>
      <c r="J34" s="128" t="s">
        <v>39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9" t="s">
        <v>40</v>
      </c>
      <c r="E35" s="120" t="s">
        <v>41</v>
      </c>
      <c r="F35" s="130">
        <f>ROUND((SUM(BE124:BE133)),  2)</f>
        <v>0</v>
      </c>
      <c r="G35" s="34"/>
      <c r="H35" s="34"/>
      <c r="I35" s="131">
        <v>0.21</v>
      </c>
      <c r="J35" s="130">
        <f>ROUND(((SUM(BE124:BE133))*I35),  2)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0" t="s">
        <v>42</v>
      </c>
      <c r="F36" s="130">
        <f>ROUND((SUM(BF124:BF133)),  2)</f>
        <v>0</v>
      </c>
      <c r="G36" s="34"/>
      <c r="H36" s="34"/>
      <c r="I36" s="131">
        <v>0.15</v>
      </c>
      <c r="J36" s="130">
        <f>ROUND(((SUM(BF124:BF133))*I36),  2)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40</v>
      </c>
      <c r="E37" s="120" t="s">
        <v>43</v>
      </c>
      <c r="F37" s="130">
        <f>ROUND((SUM(BG124:BG133)),  2)</f>
        <v>0</v>
      </c>
      <c r="G37" s="34"/>
      <c r="H37" s="34"/>
      <c r="I37" s="131">
        <v>0.21</v>
      </c>
      <c r="J37" s="130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ROUND((SUM(BH124:BH133)),  2)</f>
        <v>0</v>
      </c>
      <c r="G38" s="34"/>
      <c r="H38" s="34"/>
      <c r="I38" s="131">
        <v>0.15</v>
      </c>
      <c r="J38" s="130">
        <f>0</f>
        <v>0</v>
      </c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ROUND((SUM(BI124:BI133)),  2)</f>
        <v>0</v>
      </c>
      <c r="G39" s="34"/>
      <c r="H39" s="34"/>
      <c r="I39" s="131">
        <v>0</v>
      </c>
      <c r="J39" s="130">
        <f>0</f>
        <v>0</v>
      </c>
      <c r="K39" s="34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2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2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8" t="str">
        <f>E7</f>
        <v>Stání SDV OTV Studénka</v>
      </c>
      <c r="F85" s="319"/>
      <c r="G85" s="319"/>
      <c r="H85" s="319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8" t="s">
        <v>712</v>
      </c>
      <c r="F87" s="320"/>
      <c r="G87" s="320"/>
      <c r="H87" s="320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713</v>
      </c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1" t="str">
        <f>E11</f>
        <v>SO 04 - ZP - Zemní práce</v>
      </c>
      <c r="F89" s="320"/>
      <c r="G89" s="320"/>
      <c r="H89" s="320"/>
      <c r="I89" s="36"/>
      <c r="J89" s="36"/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Movavskoslezský kraj</v>
      </c>
      <c r="G91" s="36"/>
      <c r="H91" s="36"/>
      <c r="I91" s="29" t="s">
        <v>22</v>
      </c>
      <c r="J91" s="67">
        <f>IF(J14="","",J14)</f>
        <v>0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customHeight="1">
      <c r="A93" s="34"/>
      <c r="B93" s="35"/>
      <c r="C93" s="29" t="s">
        <v>23</v>
      </c>
      <c r="D93" s="36"/>
      <c r="E93" s="36"/>
      <c r="F93" s="27" t="str">
        <f>E17</f>
        <v>Správa železnic, státní organizace</v>
      </c>
      <c r="G93" s="36"/>
      <c r="H93" s="36"/>
      <c r="I93" s="29" t="s">
        <v>31</v>
      </c>
      <c r="J93" s="32" t="str">
        <f>E23</f>
        <v>Dopravní projektování spol. s.r.o.</v>
      </c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29</v>
      </c>
      <c r="D94" s="36"/>
      <c r="E94" s="36"/>
      <c r="F94" s="27" t="str">
        <f>IF(E20="","",E20)</f>
        <v>Vyplň údaj</v>
      </c>
      <c r="G94" s="36"/>
      <c r="H94" s="36"/>
      <c r="I94" s="29" t="s">
        <v>34</v>
      </c>
      <c r="J94" s="32" t="str">
        <f>E26</f>
        <v xml:space="preserve"> </v>
      </c>
      <c r="K94" s="36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50" t="s">
        <v>120</v>
      </c>
      <c r="D96" s="151"/>
      <c r="E96" s="151"/>
      <c r="F96" s="151"/>
      <c r="G96" s="151"/>
      <c r="H96" s="151"/>
      <c r="I96" s="151"/>
      <c r="J96" s="152" t="s">
        <v>121</v>
      </c>
      <c r="K96" s="151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2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3" t="s">
        <v>122</v>
      </c>
      <c r="D98" s="36"/>
      <c r="E98" s="36"/>
      <c r="F98" s="36"/>
      <c r="G98" s="36"/>
      <c r="H98" s="36"/>
      <c r="I98" s="36"/>
      <c r="J98" s="85">
        <f>J124</f>
        <v>0</v>
      </c>
      <c r="K98" s="36"/>
      <c r="L98" s="52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123</v>
      </c>
    </row>
    <row r="99" spans="1:47" s="9" customFormat="1" ht="24.95" customHeight="1">
      <c r="B99" s="154"/>
      <c r="C99" s="155"/>
      <c r="D99" s="156" t="s">
        <v>124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125</v>
      </c>
      <c r="E100" s="162"/>
      <c r="F100" s="162"/>
      <c r="G100" s="162"/>
      <c r="H100" s="162"/>
      <c r="I100" s="162"/>
      <c r="J100" s="163">
        <f>J126</f>
        <v>0</v>
      </c>
      <c r="K100" s="105"/>
      <c r="L100" s="164"/>
    </row>
    <row r="101" spans="1:47" s="9" customFormat="1" ht="24.95" customHeight="1">
      <c r="B101" s="154"/>
      <c r="C101" s="155"/>
      <c r="D101" s="156" t="s">
        <v>635</v>
      </c>
      <c r="E101" s="157"/>
      <c r="F101" s="157"/>
      <c r="G101" s="157"/>
      <c r="H101" s="157"/>
      <c r="I101" s="157"/>
      <c r="J101" s="158">
        <f>J130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987</v>
      </c>
      <c r="E102" s="162"/>
      <c r="F102" s="162"/>
      <c r="G102" s="162"/>
      <c r="H102" s="162"/>
      <c r="I102" s="162"/>
      <c r="J102" s="163">
        <f>J131</f>
        <v>0</v>
      </c>
      <c r="K102" s="105"/>
      <c r="L102" s="164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2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136</v>
      </c>
      <c r="D109" s="36"/>
      <c r="E109" s="36"/>
      <c r="F109" s="36"/>
      <c r="G109" s="36"/>
      <c r="H109" s="36"/>
      <c r="I109" s="36"/>
      <c r="J109" s="36"/>
      <c r="K109" s="36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18" t="str">
        <f>E7</f>
        <v>Stání SDV OTV Studénka</v>
      </c>
      <c r="F112" s="319"/>
      <c r="G112" s="319"/>
      <c r="H112" s="319"/>
      <c r="I112" s="36"/>
      <c r="J112" s="36"/>
      <c r="K112" s="36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1"/>
      <c r="C113" s="29" t="s">
        <v>117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4"/>
      <c r="B114" s="35"/>
      <c r="C114" s="36"/>
      <c r="D114" s="36"/>
      <c r="E114" s="318" t="s">
        <v>712</v>
      </c>
      <c r="F114" s="320"/>
      <c r="G114" s="320"/>
      <c r="H114" s="320"/>
      <c r="I114" s="36"/>
      <c r="J114" s="36"/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713</v>
      </c>
      <c r="D115" s="36"/>
      <c r="E115" s="36"/>
      <c r="F115" s="36"/>
      <c r="G115" s="36"/>
      <c r="H115" s="36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71" t="str">
        <f>E11</f>
        <v>SO 04 - ZP - Zemní práce</v>
      </c>
      <c r="F116" s="320"/>
      <c r="G116" s="320"/>
      <c r="H116" s="320"/>
      <c r="I116" s="36"/>
      <c r="J116" s="36"/>
      <c r="K116" s="36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F14</f>
        <v>Movavskoslezský kraj</v>
      </c>
      <c r="G118" s="36"/>
      <c r="H118" s="36"/>
      <c r="I118" s="29" t="s">
        <v>22</v>
      </c>
      <c r="J118" s="67">
        <f>IF(J14="","",J14)</f>
        <v>0</v>
      </c>
      <c r="K118" s="36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23</v>
      </c>
      <c r="D120" s="36"/>
      <c r="E120" s="36"/>
      <c r="F120" s="27" t="str">
        <f>E17</f>
        <v>Správa železnic, státní organizace</v>
      </c>
      <c r="G120" s="36"/>
      <c r="H120" s="36"/>
      <c r="I120" s="29" t="s">
        <v>31</v>
      </c>
      <c r="J120" s="32" t="str">
        <f>E23</f>
        <v>Dopravní projektování spol. s.r.o.</v>
      </c>
      <c r="K120" s="36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29</v>
      </c>
      <c r="D121" s="36"/>
      <c r="E121" s="36"/>
      <c r="F121" s="27" t="str">
        <f>IF(E20="","",E20)</f>
        <v>Vyplň údaj</v>
      </c>
      <c r="G121" s="36"/>
      <c r="H121" s="36"/>
      <c r="I121" s="29" t="s">
        <v>34</v>
      </c>
      <c r="J121" s="32" t="str">
        <f>E26</f>
        <v xml:space="preserve"> </v>
      </c>
      <c r="K121" s="36"/>
      <c r="L121" s="52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2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5"/>
      <c r="B123" s="166"/>
      <c r="C123" s="167" t="s">
        <v>137</v>
      </c>
      <c r="D123" s="168" t="s">
        <v>61</v>
      </c>
      <c r="E123" s="168" t="s">
        <v>57</v>
      </c>
      <c r="F123" s="168" t="s">
        <v>58</v>
      </c>
      <c r="G123" s="168" t="s">
        <v>138</v>
      </c>
      <c r="H123" s="168" t="s">
        <v>139</v>
      </c>
      <c r="I123" s="168" t="s">
        <v>140</v>
      </c>
      <c r="J123" s="168" t="s">
        <v>121</v>
      </c>
      <c r="K123" s="169" t="s">
        <v>141</v>
      </c>
      <c r="L123" s="170"/>
      <c r="M123" s="76" t="s">
        <v>1</v>
      </c>
      <c r="N123" s="77" t="s">
        <v>40</v>
      </c>
      <c r="O123" s="77" t="s">
        <v>142</v>
      </c>
      <c r="P123" s="77" t="s">
        <v>143</v>
      </c>
      <c r="Q123" s="77" t="s">
        <v>144</v>
      </c>
      <c r="R123" s="77" t="s">
        <v>145</v>
      </c>
      <c r="S123" s="77" t="s">
        <v>146</v>
      </c>
      <c r="T123" s="78" t="s">
        <v>147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4"/>
      <c r="B124" s="35"/>
      <c r="C124" s="83" t="s">
        <v>148</v>
      </c>
      <c r="D124" s="36"/>
      <c r="E124" s="36"/>
      <c r="F124" s="36"/>
      <c r="G124" s="36"/>
      <c r="H124" s="36"/>
      <c r="I124" s="36"/>
      <c r="J124" s="171">
        <f>BK124</f>
        <v>0</v>
      </c>
      <c r="K124" s="36"/>
      <c r="L124" s="39"/>
      <c r="M124" s="79"/>
      <c r="N124" s="172"/>
      <c r="O124" s="80"/>
      <c r="P124" s="173">
        <f>P125+P130</f>
        <v>0</v>
      </c>
      <c r="Q124" s="80"/>
      <c r="R124" s="173">
        <f>R125+R130</f>
        <v>8.8000000000000005E-3</v>
      </c>
      <c r="S124" s="80"/>
      <c r="T124" s="174">
        <f>T125+T130</f>
        <v>1.1000000000000001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75</v>
      </c>
      <c r="AU124" s="17" t="s">
        <v>123</v>
      </c>
      <c r="BK124" s="175">
        <f>BK125+BK130</f>
        <v>0</v>
      </c>
    </row>
    <row r="125" spans="1:65" s="12" customFormat="1" ht="25.9" customHeight="1">
      <c r="B125" s="176"/>
      <c r="C125" s="177"/>
      <c r="D125" s="178" t="s">
        <v>75</v>
      </c>
      <c r="E125" s="179" t="s">
        <v>149</v>
      </c>
      <c r="F125" s="179" t="s">
        <v>150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</f>
        <v>0</v>
      </c>
      <c r="Q125" s="184"/>
      <c r="R125" s="185">
        <f>R126</f>
        <v>0</v>
      </c>
      <c r="S125" s="184"/>
      <c r="T125" s="186">
        <f>T126</f>
        <v>0</v>
      </c>
      <c r="AR125" s="187" t="s">
        <v>84</v>
      </c>
      <c r="AT125" s="188" t="s">
        <v>75</v>
      </c>
      <c r="AU125" s="188" t="s">
        <v>76</v>
      </c>
      <c r="AY125" s="187" t="s">
        <v>151</v>
      </c>
      <c r="BK125" s="189">
        <f>BK126</f>
        <v>0</v>
      </c>
    </row>
    <row r="126" spans="1:65" s="12" customFormat="1" ht="22.9" customHeight="1">
      <c r="B126" s="176"/>
      <c r="C126" s="177"/>
      <c r="D126" s="178" t="s">
        <v>75</v>
      </c>
      <c r="E126" s="190" t="s">
        <v>84</v>
      </c>
      <c r="F126" s="190" t="s">
        <v>99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SUM(P127:P129)</f>
        <v>0</v>
      </c>
      <c r="Q126" s="184"/>
      <c r="R126" s="185">
        <f>SUM(R127:R129)</f>
        <v>0</v>
      </c>
      <c r="S126" s="184"/>
      <c r="T126" s="186">
        <f>SUM(T127:T129)</f>
        <v>0</v>
      </c>
      <c r="AR126" s="187" t="s">
        <v>84</v>
      </c>
      <c r="AT126" s="188" t="s">
        <v>75</v>
      </c>
      <c r="AU126" s="188" t="s">
        <v>84</v>
      </c>
      <c r="AY126" s="187" t="s">
        <v>151</v>
      </c>
      <c r="BK126" s="189">
        <f>SUM(BK127:BK129)</f>
        <v>0</v>
      </c>
    </row>
    <row r="127" spans="1:65" s="2" customFormat="1" ht="24.2" customHeight="1">
      <c r="A127" s="34"/>
      <c r="B127" s="35"/>
      <c r="C127" s="192" t="s">
        <v>84</v>
      </c>
      <c r="D127" s="192" t="s">
        <v>152</v>
      </c>
      <c r="E127" s="193" t="s">
        <v>988</v>
      </c>
      <c r="F127" s="194" t="s">
        <v>989</v>
      </c>
      <c r="G127" s="195" t="s">
        <v>155</v>
      </c>
      <c r="H127" s="196">
        <v>2.8</v>
      </c>
      <c r="I127" s="197"/>
      <c r="J127" s="198">
        <f>ROUND(I127*H127,2)</f>
        <v>0</v>
      </c>
      <c r="K127" s="194" t="s">
        <v>163</v>
      </c>
      <c r="L127" s="39"/>
      <c r="M127" s="199" t="s">
        <v>1</v>
      </c>
      <c r="N127" s="200" t="s">
        <v>43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156</v>
      </c>
      <c r="AT127" s="203" t="s">
        <v>152</v>
      </c>
      <c r="AU127" s="203" t="s">
        <v>86</v>
      </c>
      <c r="AY127" s="17" t="s">
        <v>151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156</v>
      </c>
      <c r="BK127" s="204">
        <f>ROUND(I127*H127,2)</f>
        <v>0</v>
      </c>
      <c r="BL127" s="17" t="s">
        <v>156</v>
      </c>
      <c r="BM127" s="203" t="s">
        <v>990</v>
      </c>
    </row>
    <row r="128" spans="1:65" s="2" customFormat="1" ht="24.2" customHeight="1">
      <c r="A128" s="34"/>
      <c r="B128" s="35"/>
      <c r="C128" s="192" t="s">
        <v>86</v>
      </c>
      <c r="D128" s="192" t="s">
        <v>152</v>
      </c>
      <c r="E128" s="193" t="s">
        <v>991</v>
      </c>
      <c r="F128" s="194" t="s">
        <v>992</v>
      </c>
      <c r="G128" s="195" t="s">
        <v>155</v>
      </c>
      <c r="H128" s="196">
        <v>2.8</v>
      </c>
      <c r="I128" s="197"/>
      <c r="J128" s="198">
        <f>ROUND(I128*H128,2)</f>
        <v>0</v>
      </c>
      <c r="K128" s="194" t="s">
        <v>163</v>
      </c>
      <c r="L128" s="39"/>
      <c r="M128" s="199" t="s">
        <v>1</v>
      </c>
      <c r="N128" s="200" t="s">
        <v>43</v>
      </c>
      <c r="O128" s="7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156</v>
      </c>
      <c r="AT128" s="203" t="s">
        <v>152</v>
      </c>
      <c r="AU128" s="203" t="s">
        <v>86</v>
      </c>
      <c r="AY128" s="17" t="s">
        <v>151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156</v>
      </c>
      <c r="BK128" s="204">
        <f>ROUND(I128*H128,2)</f>
        <v>0</v>
      </c>
      <c r="BL128" s="17" t="s">
        <v>156</v>
      </c>
      <c r="BM128" s="203" t="s">
        <v>993</v>
      </c>
    </row>
    <row r="129" spans="1:65" s="13" customFormat="1" ht="11.25">
      <c r="B129" s="205"/>
      <c r="C129" s="206"/>
      <c r="D129" s="207" t="s">
        <v>158</v>
      </c>
      <c r="E129" s="208" t="s">
        <v>1</v>
      </c>
      <c r="F129" s="209" t="s">
        <v>994</v>
      </c>
      <c r="G129" s="206"/>
      <c r="H129" s="210">
        <v>2.8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158</v>
      </c>
      <c r="AU129" s="216" t="s">
        <v>86</v>
      </c>
      <c r="AV129" s="13" t="s">
        <v>86</v>
      </c>
      <c r="AW129" s="13" t="s">
        <v>33</v>
      </c>
      <c r="AX129" s="13" t="s">
        <v>84</v>
      </c>
      <c r="AY129" s="216" t="s">
        <v>151</v>
      </c>
    </row>
    <row r="130" spans="1:65" s="12" customFormat="1" ht="25.9" customHeight="1">
      <c r="B130" s="176"/>
      <c r="C130" s="177"/>
      <c r="D130" s="178" t="s">
        <v>75</v>
      </c>
      <c r="E130" s="179" t="s">
        <v>217</v>
      </c>
      <c r="F130" s="179" t="s">
        <v>686</v>
      </c>
      <c r="G130" s="177"/>
      <c r="H130" s="177"/>
      <c r="I130" s="180"/>
      <c r="J130" s="181">
        <f>BK130</f>
        <v>0</v>
      </c>
      <c r="K130" s="177"/>
      <c r="L130" s="182"/>
      <c r="M130" s="183"/>
      <c r="N130" s="184"/>
      <c r="O130" s="184"/>
      <c r="P130" s="185">
        <f>P131</f>
        <v>0</v>
      </c>
      <c r="Q130" s="184"/>
      <c r="R130" s="185">
        <f>R131</f>
        <v>8.8000000000000005E-3</v>
      </c>
      <c r="S130" s="184"/>
      <c r="T130" s="186">
        <f>T131</f>
        <v>1.1000000000000001</v>
      </c>
      <c r="AR130" s="187" t="s">
        <v>166</v>
      </c>
      <c r="AT130" s="188" t="s">
        <v>75</v>
      </c>
      <c r="AU130" s="188" t="s">
        <v>76</v>
      </c>
      <c r="AY130" s="187" t="s">
        <v>151</v>
      </c>
      <c r="BK130" s="189">
        <f>BK131</f>
        <v>0</v>
      </c>
    </row>
    <row r="131" spans="1:65" s="12" customFormat="1" ht="22.9" customHeight="1">
      <c r="B131" s="176"/>
      <c r="C131" s="177"/>
      <c r="D131" s="178" t="s">
        <v>75</v>
      </c>
      <c r="E131" s="190" t="s">
        <v>995</v>
      </c>
      <c r="F131" s="190" t="s">
        <v>996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SUM(P132:P133)</f>
        <v>0</v>
      </c>
      <c r="Q131" s="184"/>
      <c r="R131" s="185">
        <f>SUM(R132:R133)</f>
        <v>8.8000000000000005E-3</v>
      </c>
      <c r="S131" s="184"/>
      <c r="T131" s="186">
        <f>SUM(T132:T133)</f>
        <v>1.1000000000000001</v>
      </c>
      <c r="AR131" s="187" t="s">
        <v>166</v>
      </c>
      <c r="AT131" s="188" t="s">
        <v>75</v>
      </c>
      <c r="AU131" s="188" t="s">
        <v>84</v>
      </c>
      <c r="AY131" s="187" t="s">
        <v>151</v>
      </c>
      <c r="BK131" s="189">
        <f>SUM(BK132:BK133)</f>
        <v>0</v>
      </c>
    </row>
    <row r="132" spans="1:65" s="2" customFormat="1" ht="24.2" customHeight="1">
      <c r="A132" s="34"/>
      <c r="B132" s="35"/>
      <c r="C132" s="192" t="s">
        <v>166</v>
      </c>
      <c r="D132" s="192" t="s">
        <v>152</v>
      </c>
      <c r="E132" s="193" t="s">
        <v>997</v>
      </c>
      <c r="F132" s="194" t="s">
        <v>998</v>
      </c>
      <c r="G132" s="195" t="s">
        <v>999</v>
      </c>
      <c r="H132" s="196">
        <v>1</v>
      </c>
      <c r="I132" s="197"/>
      <c r="J132" s="198">
        <f>ROUND(I132*H132,2)</f>
        <v>0</v>
      </c>
      <c r="K132" s="194" t="s">
        <v>163</v>
      </c>
      <c r="L132" s="39"/>
      <c r="M132" s="199" t="s">
        <v>1</v>
      </c>
      <c r="N132" s="200" t="s">
        <v>43</v>
      </c>
      <c r="O132" s="72"/>
      <c r="P132" s="201">
        <f>O132*H132</f>
        <v>0</v>
      </c>
      <c r="Q132" s="201">
        <v>8.8000000000000005E-3</v>
      </c>
      <c r="R132" s="201">
        <f>Q132*H132</f>
        <v>8.8000000000000005E-3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478</v>
      </c>
      <c r="AT132" s="203" t="s">
        <v>152</v>
      </c>
      <c r="AU132" s="203" t="s">
        <v>86</v>
      </c>
      <c r="AY132" s="17" t="s">
        <v>151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156</v>
      </c>
      <c r="BK132" s="204">
        <f>ROUND(I132*H132,2)</f>
        <v>0</v>
      </c>
      <c r="BL132" s="17" t="s">
        <v>478</v>
      </c>
      <c r="BM132" s="203" t="s">
        <v>1000</v>
      </c>
    </row>
    <row r="133" spans="1:65" s="2" customFormat="1" ht="16.5" customHeight="1">
      <c r="A133" s="34"/>
      <c r="B133" s="35"/>
      <c r="C133" s="192" t="s">
        <v>156</v>
      </c>
      <c r="D133" s="192" t="s">
        <v>152</v>
      </c>
      <c r="E133" s="193" t="s">
        <v>1001</v>
      </c>
      <c r="F133" s="194" t="s">
        <v>1002</v>
      </c>
      <c r="G133" s="195" t="s">
        <v>155</v>
      </c>
      <c r="H133" s="196">
        <v>0.5</v>
      </c>
      <c r="I133" s="197"/>
      <c r="J133" s="198">
        <f>ROUND(I133*H133,2)</f>
        <v>0</v>
      </c>
      <c r="K133" s="194" t="s">
        <v>163</v>
      </c>
      <c r="L133" s="39"/>
      <c r="M133" s="239" t="s">
        <v>1</v>
      </c>
      <c r="N133" s="240" t="s">
        <v>43</v>
      </c>
      <c r="O133" s="241"/>
      <c r="P133" s="242">
        <f>O133*H133</f>
        <v>0</v>
      </c>
      <c r="Q133" s="242">
        <v>0</v>
      </c>
      <c r="R133" s="242">
        <f>Q133*H133</f>
        <v>0</v>
      </c>
      <c r="S133" s="242">
        <v>2.2000000000000002</v>
      </c>
      <c r="T133" s="243">
        <f>S133*H133</f>
        <v>1.1000000000000001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478</v>
      </c>
      <c r="AT133" s="203" t="s">
        <v>152</v>
      </c>
      <c r="AU133" s="203" t="s">
        <v>86</v>
      </c>
      <c r="AY133" s="17" t="s">
        <v>151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156</v>
      </c>
      <c r="BK133" s="204">
        <f>ROUND(I133*H133,2)</f>
        <v>0</v>
      </c>
      <c r="BL133" s="17" t="s">
        <v>478</v>
      </c>
      <c r="BM133" s="203" t="s">
        <v>1003</v>
      </c>
    </row>
    <row r="134" spans="1:65" s="2" customFormat="1" ht="6.95" customHeight="1">
      <c r="A134" s="34"/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rif0IM4C0iNtT4O3DM0+PaxQagPDJEDUNAlVjUGs3lT/zJiaS0FxAGyQBwlU8D/DuSH0ibMdDDituYiGJguv+w==" saltValue="ktZO8AT+uplddX2mfyicBg6vzb7ukftK4AFFm7+PIV2aS6/bfI7Osi0OkCcTwyr4xRSMOHYiLIFdth30DjnNHg==" spinCount="100000" sheet="1" objects="1" scenarios="1" formatColumns="0" formatRows="0" autoFilter="0"/>
  <autoFilter ref="C123:K133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33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11" t="str">
        <f>'Rekapitulace stavby'!K6</f>
        <v>Stání SDV OTV Studénka</v>
      </c>
      <c r="F7" s="312"/>
      <c r="G7" s="312"/>
      <c r="H7" s="312"/>
      <c r="L7" s="20"/>
    </row>
    <row r="8" spans="1:46" s="2" customFormat="1" ht="12" customHeight="1">
      <c r="A8" s="34"/>
      <c r="B8" s="39"/>
      <c r="C8" s="34"/>
      <c r="D8" s="120" t="s">
        <v>117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1004</v>
      </c>
      <c r="F9" s="314"/>
      <c r="G9" s="314"/>
      <c r="H9" s="31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0" t="s">
        <v>18</v>
      </c>
      <c r="E11" s="34"/>
      <c r="F11" s="111" t="s">
        <v>1</v>
      </c>
      <c r="G11" s="34"/>
      <c r="H11" s="34"/>
      <c r="I11" s="120" t="s">
        <v>19</v>
      </c>
      <c r="J11" s="111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20</v>
      </c>
      <c r="E12" s="34"/>
      <c r="F12" s="111" t="s">
        <v>21</v>
      </c>
      <c r="G12" s="34"/>
      <c r="H12" s="34"/>
      <c r="I12" s="120" t="s">
        <v>22</v>
      </c>
      <c r="J12" s="121">
        <f>'Rekapitulace stavby'!AN8</f>
        <v>0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23</v>
      </c>
      <c r="E14" s="34"/>
      <c r="F14" s="34"/>
      <c r="G14" s="34"/>
      <c r="H14" s="34"/>
      <c r="I14" s="120" t="s">
        <v>24</v>
      </c>
      <c r="J14" s="111" t="s">
        <v>25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26</v>
      </c>
      <c r="F15" s="34"/>
      <c r="G15" s="34"/>
      <c r="H15" s="34"/>
      <c r="I15" s="120" t="s">
        <v>27</v>
      </c>
      <c r="J15" s="111" t="s">
        <v>28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29</v>
      </c>
      <c r="E17" s="34"/>
      <c r="F17" s="34"/>
      <c r="G17" s="34"/>
      <c r="H17" s="34"/>
      <c r="I17" s="120" t="s">
        <v>24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20" t="s">
        <v>27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31</v>
      </c>
      <c r="E20" s="34"/>
      <c r="F20" s="34"/>
      <c r="G20" s="34"/>
      <c r="H20" s="34"/>
      <c r="I20" s="120" t="s">
        <v>24</v>
      </c>
      <c r="J20" s="111" t="str">
        <f>IF('Rekapitulace stavby'!AN16="","",'Rekapitulace stavby'!AN16)</f>
        <v/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tr">
        <f>IF('Rekapitulace stavby'!E17="","",'Rekapitulace stavby'!E17)</f>
        <v xml:space="preserve"> </v>
      </c>
      <c r="F21" s="34"/>
      <c r="G21" s="34"/>
      <c r="H21" s="34"/>
      <c r="I21" s="120" t="s">
        <v>27</v>
      </c>
      <c r="J21" s="111" t="str">
        <f>IF('Rekapitulace stavby'!AN17="","",'Rekapitulace stavby'!AN17)</f>
        <v/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34</v>
      </c>
      <c r="E23" s="34"/>
      <c r="F23" s="34"/>
      <c r="G23" s="34"/>
      <c r="H23" s="34"/>
      <c r="I23" s="120" t="s">
        <v>24</v>
      </c>
      <c r="J23" s="111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1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17" t="s">
        <v>1</v>
      </c>
      <c r="F27" s="317"/>
      <c r="G27" s="317"/>
      <c r="H27" s="317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ROUND(J120,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40</v>
      </c>
      <c r="E33" s="120" t="s">
        <v>41</v>
      </c>
      <c r="F33" s="130">
        <f>ROUND((SUM(BE120:BE155)),  2)</f>
        <v>0</v>
      </c>
      <c r="G33" s="34"/>
      <c r="H33" s="34"/>
      <c r="I33" s="131">
        <v>0.21</v>
      </c>
      <c r="J33" s="130">
        <f>ROUND(((SUM(BE120:BE155))*I33),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20" t="s">
        <v>42</v>
      </c>
      <c r="F34" s="130">
        <f>ROUND((SUM(BF120:BF155)),  2)</f>
        <v>0</v>
      </c>
      <c r="G34" s="34"/>
      <c r="H34" s="34"/>
      <c r="I34" s="131">
        <v>0.15</v>
      </c>
      <c r="J34" s="130">
        <f>ROUND(((SUM(BF120:BF155))*I34),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40</v>
      </c>
      <c r="E35" s="120" t="s">
        <v>43</v>
      </c>
      <c r="F35" s="130">
        <f>ROUND((SUM(BG120:BG155)),  2)</f>
        <v>0</v>
      </c>
      <c r="G35" s="34"/>
      <c r="H35" s="34"/>
      <c r="I35" s="131">
        <v>0.21</v>
      </c>
      <c r="J35" s="130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44</v>
      </c>
      <c r="F36" s="130">
        <f>ROUND((SUM(BH120:BH155)),  2)</f>
        <v>0</v>
      </c>
      <c r="G36" s="34"/>
      <c r="H36" s="34"/>
      <c r="I36" s="131">
        <v>0.15</v>
      </c>
      <c r="J36" s="130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ROUND((SUM(BI120:BI155)),  2)</f>
        <v>0</v>
      </c>
      <c r="G37" s="34"/>
      <c r="H37" s="34"/>
      <c r="I37" s="131">
        <v>0</v>
      </c>
      <c r="J37" s="130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Stání SDV OTV Studénka</v>
      </c>
      <c r="F85" s="319"/>
      <c r="G85" s="319"/>
      <c r="H85" s="319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117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SO 05 - Demolice krytého stání</v>
      </c>
      <c r="F87" s="320"/>
      <c r="G87" s="320"/>
      <c r="H87" s="320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Movavskoslezský kraj</v>
      </c>
      <c r="G89" s="36"/>
      <c r="H89" s="36"/>
      <c r="I89" s="29" t="s">
        <v>22</v>
      </c>
      <c r="J89" s="67">
        <f>IF(J12="","",J12)</f>
        <v>0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120</v>
      </c>
      <c r="D94" s="151"/>
      <c r="E94" s="151"/>
      <c r="F94" s="151"/>
      <c r="G94" s="151"/>
      <c r="H94" s="151"/>
      <c r="I94" s="151"/>
      <c r="J94" s="152" t="s">
        <v>121</v>
      </c>
      <c r="K94" s="151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122</v>
      </c>
      <c r="D96" s="36"/>
      <c r="E96" s="36"/>
      <c r="F96" s="36"/>
      <c r="G96" s="36"/>
      <c r="H96" s="36"/>
      <c r="I96" s="36"/>
      <c r="J96" s="85">
        <f>J120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54"/>
      <c r="C97" s="155"/>
      <c r="D97" s="156" t="s">
        <v>124</v>
      </c>
      <c r="E97" s="157"/>
      <c r="F97" s="157"/>
      <c r="G97" s="157"/>
      <c r="H97" s="157"/>
      <c r="I97" s="157"/>
      <c r="J97" s="158">
        <f>J121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125</v>
      </c>
      <c r="E98" s="162"/>
      <c r="F98" s="162"/>
      <c r="G98" s="162"/>
      <c r="H98" s="162"/>
      <c r="I98" s="162"/>
      <c r="J98" s="163">
        <f>J122</f>
        <v>0</v>
      </c>
      <c r="K98" s="105"/>
      <c r="L98" s="164"/>
    </row>
    <row r="99" spans="1:31" s="10" customFormat="1" ht="19.899999999999999" customHeight="1">
      <c r="B99" s="160"/>
      <c r="C99" s="105"/>
      <c r="D99" s="161" t="s">
        <v>1005</v>
      </c>
      <c r="E99" s="162"/>
      <c r="F99" s="162"/>
      <c r="G99" s="162"/>
      <c r="H99" s="162"/>
      <c r="I99" s="162"/>
      <c r="J99" s="163">
        <f>J139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1006</v>
      </c>
      <c r="E100" s="162"/>
      <c r="F100" s="162"/>
      <c r="G100" s="162"/>
      <c r="H100" s="162"/>
      <c r="I100" s="162"/>
      <c r="J100" s="163">
        <f>J150</f>
        <v>0</v>
      </c>
      <c r="K100" s="105"/>
      <c r="L100" s="164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2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136</v>
      </c>
      <c r="D107" s="36"/>
      <c r="E107" s="36"/>
      <c r="F107" s="36"/>
      <c r="G107" s="36"/>
      <c r="H107" s="36"/>
      <c r="I107" s="36"/>
      <c r="J107" s="36"/>
      <c r="K107" s="36"/>
      <c r="L107" s="52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8" t="str">
        <f>E7</f>
        <v>Stání SDV OTV Studénka</v>
      </c>
      <c r="F110" s="319"/>
      <c r="G110" s="319"/>
      <c r="H110" s="319"/>
      <c r="I110" s="36"/>
      <c r="J110" s="36"/>
      <c r="K110" s="36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117</v>
      </c>
      <c r="D111" s="36"/>
      <c r="E111" s="36"/>
      <c r="F111" s="36"/>
      <c r="G111" s="36"/>
      <c r="H111" s="36"/>
      <c r="I111" s="36"/>
      <c r="J111" s="36"/>
      <c r="K111" s="36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71" t="str">
        <f>E9</f>
        <v>SO 05 - Demolice krytého stání</v>
      </c>
      <c r="F112" s="320"/>
      <c r="G112" s="320"/>
      <c r="H112" s="320"/>
      <c r="I112" s="36"/>
      <c r="J112" s="36"/>
      <c r="K112" s="36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Movavskoslezský kraj</v>
      </c>
      <c r="G114" s="36"/>
      <c r="H114" s="36"/>
      <c r="I114" s="29" t="s">
        <v>22</v>
      </c>
      <c r="J114" s="67">
        <f>IF(J12="","",J12)</f>
        <v>0</v>
      </c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>Správa železnic, státní organizace</v>
      </c>
      <c r="G116" s="36"/>
      <c r="H116" s="36"/>
      <c r="I116" s="29" t="s">
        <v>31</v>
      </c>
      <c r="J116" s="32" t="str">
        <f>E21</f>
        <v xml:space="preserve"> </v>
      </c>
      <c r="K116" s="36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29</v>
      </c>
      <c r="D117" s="36"/>
      <c r="E117" s="36"/>
      <c r="F117" s="27" t="str">
        <f>IF(E18="","",E18)</f>
        <v>Vyplň údaj</v>
      </c>
      <c r="G117" s="36"/>
      <c r="H117" s="36"/>
      <c r="I117" s="29" t="s">
        <v>34</v>
      </c>
      <c r="J117" s="32" t="str">
        <f>E24</f>
        <v xml:space="preserve"> </v>
      </c>
      <c r="K117" s="36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5"/>
      <c r="B119" s="166"/>
      <c r="C119" s="167" t="s">
        <v>137</v>
      </c>
      <c r="D119" s="168" t="s">
        <v>61</v>
      </c>
      <c r="E119" s="168" t="s">
        <v>57</v>
      </c>
      <c r="F119" s="168" t="s">
        <v>58</v>
      </c>
      <c r="G119" s="168" t="s">
        <v>138</v>
      </c>
      <c r="H119" s="168" t="s">
        <v>139</v>
      </c>
      <c r="I119" s="168" t="s">
        <v>140</v>
      </c>
      <c r="J119" s="168" t="s">
        <v>121</v>
      </c>
      <c r="K119" s="169" t="s">
        <v>141</v>
      </c>
      <c r="L119" s="170"/>
      <c r="M119" s="76" t="s">
        <v>1</v>
      </c>
      <c r="N119" s="77" t="s">
        <v>40</v>
      </c>
      <c r="O119" s="77" t="s">
        <v>142</v>
      </c>
      <c r="P119" s="77" t="s">
        <v>143</v>
      </c>
      <c r="Q119" s="77" t="s">
        <v>144</v>
      </c>
      <c r="R119" s="77" t="s">
        <v>145</v>
      </c>
      <c r="S119" s="77" t="s">
        <v>146</v>
      </c>
      <c r="T119" s="78" t="s">
        <v>147</v>
      </c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/>
    </row>
    <row r="120" spans="1:65" s="2" customFormat="1" ht="22.9" customHeight="1">
      <c r="A120" s="34"/>
      <c r="B120" s="35"/>
      <c r="C120" s="83" t="s">
        <v>148</v>
      </c>
      <c r="D120" s="36"/>
      <c r="E120" s="36"/>
      <c r="F120" s="36"/>
      <c r="G120" s="36"/>
      <c r="H120" s="36"/>
      <c r="I120" s="36"/>
      <c r="J120" s="171">
        <f>BK120</f>
        <v>0</v>
      </c>
      <c r="K120" s="36"/>
      <c r="L120" s="39"/>
      <c r="M120" s="79"/>
      <c r="N120" s="172"/>
      <c r="O120" s="80"/>
      <c r="P120" s="173">
        <f>P121</f>
        <v>0</v>
      </c>
      <c r="Q120" s="80"/>
      <c r="R120" s="173">
        <f>R121</f>
        <v>0</v>
      </c>
      <c r="S120" s="80"/>
      <c r="T120" s="174">
        <f>T121</f>
        <v>63.50206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75</v>
      </c>
      <c r="AU120" s="17" t="s">
        <v>123</v>
      </c>
      <c r="BK120" s="175">
        <f>BK121</f>
        <v>0</v>
      </c>
    </row>
    <row r="121" spans="1:65" s="12" customFormat="1" ht="25.9" customHeight="1">
      <c r="B121" s="176"/>
      <c r="C121" s="177"/>
      <c r="D121" s="178" t="s">
        <v>75</v>
      </c>
      <c r="E121" s="179" t="s">
        <v>149</v>
      </c>
      <c r="F121" s="179" t="s">
        <v>150</v>
      </c>
      <c r="G121" s="177"/>
      <c r="H121" s="177"/>
      <c r="I121" s="180"/>
      <c r="J121" s="181">
        <f>BK121</f>
        <v>0</v>
      </c>
      <c r="K121" s="177"/>
      <c r="L121" s="182"/>
      <c r="M121" s="183"/>
      <c r="N121" s="184"/>
      <c r="O121" s="184"/>
      <c r="P121" s="185">
        <f>P122+P139+P150</f>
        <v>0</v>
      </c>
      <c r="Q121" s="184"/>
      <c r="R121" s="185">
        <f>R122+R139+R150</f>
        <v>0</v>
      </c>
      <c r="S121" s="184"/>
      <c r="T121" s="186">
        <f>T122+T139+T150</f>
        <v>63.50206</v>
      </c>
      <c r="AR121" s="187" t="s">
        <v>84</v>
      </c>
      <c r="AT121" s="188" t="s">
        <v>75</v>
      </c>
      <c r="AU121" s="188" t="s">
        <v>76</v>
      </c>
      <c r="AY121" s="187" t="s">
        <v>151</v>
      </c>
      <c r="BK121" s="189">
        <f>BK122+BK139+BK150</f>
        <v>0</v>
      </c>
    </row>
    <row r="122" spans="1:65" s="12" customFormat="1" ht="22.9" customHeight="1">
      <c r="B122" s="176"/>
      <c r="C122" s="177"/>
      <c r="D122" s="178" t="s">
        <v>75</v>
      </c>
      <c r="E122" s="190" t="s">
        <v>84</v>
      </c>
      <c r="F122" s="190" t="s">
        <v>99</v>
      </c>
      <c r="G122" s="177"/>
      <c r="H122" s="177"/>
      <c r="I122" s="180"/>
      <c r="J122" s="191">
        <f>BK122</f>
        <v>0</v>
      </c>
      <c r="K122" s="177"/>
      <c r="L122" s="182"/>
      <c r="M122" s="183"/>
      <c r="N122" s="184"/>
      <c r="O122" s="184"/>
      <c r="P122" s="185">
        <f>SUM(P123:P138)</f>
        <v>0</v>
      </c>
      <c r="Q122" s="184"/>
      <c r="R122" s="185">
        <f>SUM(R123:R138)</f>
        <v>0</v>
      </c>
      <c r="S122" s="184"/>
      <c r="T122" s="186">
        <f>SUM(T123:T138)</f>
        <v>0</v>
      </c>
      <c r="AR122" s="187" t="s">
        <v>84</v>
      </c>
      <c r="AT122" s="188" t="s">
        <v>75</v>
      </c>
      <c r="AU122" s="188" t="s">
        <v>84</v>
      </c>
      <c r="AY122" s="187" t="s">
        <v>151</v>
      </c>
      <c r="BK122" s="189">
        <f>SUM(BK123:BK138)</f>
        <v>0</v>
      </c>
    </row>
    <row r="123" spans="1:65" s="2" customFormat="1" ht="24.2" customHeight="1">
      <c r="A123" s="34"/>
      <c r="B123" s="35"/>
      <c r="C123" s="192" t="s">
        <v>84</v>
      </c>
      <c r="D123" s="192" t="s">
        <v>152</v>
      </c>
      <c r="E123" s="193" t="s">
        <v>1007</v>
      </c>
      <c r="F123" s="194" t="s">
        <v>1008</v>
      </c>
      <c r="G123" s="195" t="s">
        <v>338</v>
      </c>
      <c r="H123" s="196">
        <v>1</v>
      </c>
      <c r="I123" s="197"/>
      <c r="J123" s="198">
        <f t="shared" ref="J123:J137" si="0">ROUND(I123*H123,2)</f>
        <v>0</v>
      </c>
      <c r="K123" s="194" t="s">
        <v>1</v>
      </c>
      <c r="L123" s="39"/>
      <c r="M123" s="199" t="s">
        <v>1</v>
      </c>
      <c r="N123" s="200" t="s">
        <v>43</v>
      </c>
      <c r="O123" s="72"/>
      <c r="P123" s="201">
        <f t="shared" ref="P123:P137" si="1">O123*H123</f>
        <v>0</v>
      </c>
      <c r="Q123" s="201">
        <v>0</v>
      </c>
      <c r="R123" s="201">
        <f t="shared" ref="R123:R137" si="2">Q123*H123</f>
        <v>0</v>
      </c>
      <c r="S123" s="201">
        <v>0</v>
      </c>
      <c r="T123" s="202">
        <f t="shared" ref="T123:T137" si="3"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156</v>
      </c>
      <c r="AT123" s="203" t="s">
        <v>152</v>
      </c>
      <c r="AU123" s="203" t="s">
        <v>86</v>
      </c>
      <c r="AY123" s="17" t="s">
        <v>151</v>
      </c>
      <c r="BE123" s="204">
        <f t="shared" ref="BE123:BE137" si="4">IF(N123="základní",J123,0)</f>
        <v>0</v>
      </c>
      <c r="BF123" s="204">
        <f t="shared" ref="BF123:BF137" si="5">IF(N123="snížená",J123,0)</f>
        <v>0</v>
      </c>
      <c r="BG123" s="204">
        <f t="shared" ref="BG123:BG137" si="6">IF(N123="zákl. přenesená",J123,0)</f>
        <v>0</v>
      </c>
      <c r="BH123" s="204">
        <f t="shared" ref="BH123:BH137" si="7">IF(N123="sníž. přenesená",J123,0)</f>
        <v>0</v>
      </c>
      <c r="BI123" s="204">
        <f t="shared" ref="BI123:BI137" si="8">IF(N123="nulová",J123,0)</f>
        <v>0</v>
      </c>
      <c r="BJ123" s="17" t="s">
        <v>156</v>
      </c>
      <c r="BK123" s="204">
        <f t="shared" ref="BK123:BK137" si="9">ROUND(I123*H123,2)</f>
        <v>0</v>
      </c>
      <c r="BL123" s="17" t="s">
        <v>156</v>
      </c>
      <c r="BM123" s="203" t="s">
        <v>1009</v>
      </c>
    </row>
    <row r="124" spans="1:65" s="2" customFormat="1" ht="24.2" customHeight="1">
      <c r="A124" s="34"/>
      <c r="B124" s="35"/>
      <c r="C124" s="192" t="s">
        <v>86</v>
      </c>
      <c r="D124" s="192" t="s">
        <v>152</v>
      </c>
      <c r="E124" s="193" t="s">
        <v>1010</v>
      </c>
      <c r="F124" s="194" t="s">
        <v>1011</v>
      </c>
      <c r="G124" s="195" t="s">
        <v>338</v>
      </c>
      <c r="H124" s="196">
        <v>1</v>
      </c>
      <c r="I124" s="197"/>
      <c r="J124" s="198">
        <f t="shared" si="0"/>
        <v>0</v>
      </c>
      <c r="K124" s="194" t="s">
        <v>1</v>
      </c>
      <c r="L124" s="39"/>
      <c r="M124" s="199" t="s">
        <v>1</v>
      </c>
      <c r="N124" s="200" t="s">
        <v>43</v>
      </c>
      <c r="O124" s="72"/>
      <c r="P124" s="201">
        <f t="shared" si="1"/>
        <v>0</v>
      </c>
      <c r="Q124" s="201">
        <v>0</v>
      </c>
      <c r="R124" s="201">
        <f t="shared" si="2"/>
        <v>0</v>
      </c>
      <c r="S124" s="201">
        <v>0</v>
      </c>
      <c r="T124" s="202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156</v>
      </c>
      <c r="AT124" s="203" t="s">
        <v>152</v>
      </c>
      <c r="AU124" s="203" t="s">
        <v>86</v>
      </c>
      <c r="AY124" s="17" t="s">
        <v>151</v>
      </c>
      <c r="BE124" s="204">
        <f t="shared" si="4"/>
        <v>0</v>
      </c>
      <c r="BF124" s="204">
        <f t="shared" si="5"/>
        <v>0</v>
      </c>
      <c r="BG124" s="204">
        <f t="shared" si="6"/>
        <v>0</v>
      </c>
      <c r="BH124" s="204">
        <f t="shared" si="7"/>
        <v>0</v>
      </c>
      <c r="BI124" s="204">
        <f t="shared" si="8"/>
        <v>0</v>
      </c>
      <c r="BJ124" s="17" t="s">
        <v>156</v>
      </c>
      <c r="BK124" s="204">
        <f t="shared" si="9"/>
        <v>0</v>
      </c>
      <c r="BL124" s="17" t="s">
        <v>156</v>
      </c>
      <c r="BM124" s="203" t="s">
        <v>1012</v>
      </c>
    </row>
    <row r="125" spans="1:65" s="2" customFormat="1" ht="24.2" customHeight="1">
      <c r="A125" s="34"/>
      <c r="B125" s="35"/>
      <c r="C125" s="192" t="s">
        <v>166</v>
      </c>
      <c r="D125" s="192" t="s">
        <v>152</v>
      </c>
      <c r="E125" s="193" t="s">
        <v>1013</v>
      </c>
      <c r="F125" s="194" t="s">
        <v>1014</v>
      </c>
      <c r="G125" s="195" t="s">
        <v>338</v>
      </c>
      <c r="H125" s="196">
        <v>1</v>
      </c>
      <c r="I125" s="197"/>
      <c r="J125" s="198">
        <f t="shared" si="0"/>
        <v>0</v>
      </c>
      <c r="K125" s="194" t="s">
        <v>163</v>
      </c>
      <c r="L125" s="39"/>
      <c r="M125" s="199" t="s">
        <v>1</v>
      </c>
      <c r="N125" s="200" t="s">
        <v>43</v>
      </c>
      <c r="O125" s="72"/>
      <c r="P125" s="201">
        <f t="shared" si="1"/>
        <v>0</v>
      </c>
      <c r="Q125" s="201">
        <v>0</v>
      </c>
      <c r="R125" s="201">
        <f t="shared" si="2"/>
        <v>0</v>
      </c>
      <c r="S125" s="201">
        <v>0</v>
      </c>
      <c r="T125" s="202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156</v>
      </c>
      <c r="AT125" s="203" t="s">
        <v>152</v>
      </c>
      <c r="AU125" s="203" t="s">
        <v>86</v>
      </c>
      <c r="AY125" s="17" t="s">
        <v>151</v>
      </c>
      <c r="BE125" s="204">
        <f t="shared" si="4"/>
        <v>0</v>
      </c>
      <c r="BF125" s="204">
        <f t="shared" si="5"/>
        <v>0</v>
      </c>
      <c r="BG125" s="204">
        <f t="shared" si="6"/>
        <v>0</v>
      </c>
      <c r="BH125" s="204">
        <f t="shared" si="7"/>
        <v>0</v>
      </c>
      <c r="BI125" s="204">
        <f t="shared" si="8"/>
        <v>0</v>
      </c>
      <c r="BJ125" s="17" t="s">
        <v>156</v>
      </c>
      <c r="BK125" s="204">
        <f t="shared" si="9"/>
        <v>0</v>
      </c>
      <c r="BL125" s="17" t="s">
        <v>156</v>
      </c>
      <c r="BM125" s="203" t="s">
        <v>1015</v>
      </c>
    </row>
    <row r="126" spans="1:65" s="2" customFormat="1" ht="24.2" customHeight="1">
      <c r="A126" s="34"/>
      <c r="B126" s="35"/>
      <c r="C126" s="192" t="s">
        <v>156</v>
      </c>
      <c r="D126" s="192" t="s">
        <v>152</v>
      </c>
      <c r="E126" s="193" t="s">
        <v>1016</v>
      </c>
      <c r="F126" s="194" t="s">
        <v>1017</v>
      </c>
      <c r="G126" s="195" t="s">
        <v>338</v>
      </c>
      <c r="H126" s="196">
        <v>2</v>
      </c>
      <c r="I126" s="197"/>
      <c r="J126" s="198">
        <f t="shared" si="0"/>
        <v>0</v>
      </c>
      <c r="K126" s="194" t="s">
        <v>163</v>
      </c>
      <c r="L126" s="39"/>
      <c r="M126" s="199" t="s">
        <v>1</v>
      </c>
      <c r="N126" s="200" t="s">
        <v>43</v>
      </c>
      <c r="O126" s="72"/>
      <c r="P126" s="201">
        <f t="shared" si="1"/>
        <v>0</v>
      </c>
      <c r="Q126" s="201">
        <v>0</v>
      </c>
      <c r="R126" s="201">
        <f t="shared" si="2"/>
        <v>0</v>
      </c>
      <c r="S126" s="201">
        <v>0</v>
      </c>
      <c r="T126" s="202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156</v>
      </c>
      <c r="AT126" s="203" t="s">
        <v>152</v>
      </c>
      <c r="AU126" s="203" t="s">
        <v>86</v>
      </c>
      <c r="AY126" s="17" t="s">
        <v>151</v>
      </c>
      <c r="BE126" s="204">
        <f t="shared" si="4"/>
        <v>0</v>
      </c>
      <c r="BF126" s="204">
        <f t="shared" si="5"/>
        <v>0</v>
      </c>
      <c r="BG126" s="204">
        <f t="shared" si="6"/>
        <v>0</v>
      </c>
      <c r="BH126" s="204">
        <f t="shared" si="7"/>
        <v>0</v>
      </c>
      <c r="BI126" s="204">
        <f t="shared" si="8"/>
        <v>0</v>
      </c>
      <c r="BJ126" s="17" t="s">
        <v>156</v>
      </c>
      <c r="BK126" s="204">
        <f t="shared" si="9"/>
        <v>0</v>
      </c>
      <c r="BL126" s="17" t="s">
        <v>156</v>
      </c>
      <c r="BM126" s="203" t="s">
        <v>1018</v>
      </c>
    </row>
    <row r="127" spans="1:65" s="2" customFormat="1" ht="24.2" customHeight="1">
      <c r="A127" s="34"/>
      <c r="B127" s="35"/>
      <c r="C127" s="192" t="s">
        <v>179</v>
      </c>
      <c r="D127" s="192" t="s">
        <v>152</v>
      </c>
      <c r="E127" s="193" t="s">
        <v>1019</v>
      </c>
      <c r="F127" s="194" t="s">
        <v>1020</v>
      </c>
      <c r="G127" s="195" t="s">
        <v>338</v>
      </c>
      <c r="H127" s="196">
        <v>1</v>
      </c>
      <c r="I127" s="197"/>
      <c r="J127" s="198">
        <f t="shared" si="0"/>
        <v>0</v>
      </c>
      <c r="K127" s="194" t="s">
        <v>163</v>
      </c>
      <c r="L127" s="39"/>
      <c r="M127" s="199" t="s">
        <v>1</v>
      </c>
      <c r="N127" s="200" t="s">
        <v>43</v>
      </c>
      <c r="O127" s="72"/>
      <c r="P127" s="201">
        <f t="shared" si="1"/>
        <v>0</v>
      </c>
      <c r="Q127" s="201">
        <v>0</v>
      </c>
      <c r="R127" s="201">
        <f t="shared" si="2"/>
        <v>0</v>
      </c>
      <c r="S127" s="201">
        <v>0</v>
      </c>
      <c r="T127" s="202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156</v>
      </c>
      <c r="AT127" s="203" t="s">
        <v>152</v>
      </c>
      <c r="AU127" s="203" t="s">
        <v>86</v>
      </c>
      <c r="AY127" s="17" t="s">
        <v>151</v>
      </c>
      <c r="BE127" s="204">
        <f t="shared" si="4"/>
        <v>0</v>
      </c>
      <c r="BF127" s="204">
        <f t="shared" si="5"/>
        <v>0</v>
      </c>
      <c r="BG127" s="204">
        <f t="shared" si="6"/>
        <v>0</v>
      </c>
      <c r="BH127" s="204">
        <f t="shared" si="7"/>
        <v>0</v>
      </c>
      <c r="BI127" s="204">
        <f t="shared" si="8"/>
        <v>0</v>
      </c>
      <c r="BJ127" s="17" t="s">
        <v>156</v>
      </c>
      <c r="BK127" s="204">
        <f t="shared" si="9"/>
        <v>0</v>
      </c>
      <c r="BL127" s="17" t="s">
        <v>156</v>
      </c>
      <c r="BM127" s="203" t="s">
        <v>1021</v>
      </c>
    </row>
    <row r="128" spans="1:65" s="2" customFormat="1" ht="24.2" customHeight="1">
      <c r="A128" s="34"/>
      <c r="B128" s="35"/>
      <c r="C128" s="192" t="s">
        <v>185</v>
      </c>
      <c r="D128" s="192" t="s">
        <v>152</v>
      </c>
      <c r="E128" s="193" t="s">
        <v>1022</v>
      </c>
      <c r="F128" s="194" t="s">
        <v>1023</v>
      </c>
      <c r="G128" s="195" t="s">
        <v>338</v>
      </c>
      <c r="H128" s="196">
        <v>2</v>
      </c>
      <c r="I128" s="197"/>
      <c r="J128" s="198">
        <f t="shared" si="0"/>
        <v>0</v>
      </c>
      <c r="K128" s="194" t="s">
        <v>163</v>
      </c>
      <c r="L128" s="39"/>
      <c r="M128" s="199" t="s">
        <v>1</v>
      </c>
      <c r="N128" s="200" t="s">
        <v>43</v>
      </c>
      <c r="O128" s="72"/>
      <c r="P128" s="201">
        <f t="shared" si="1"/>
        <v>0</v>
      </c>
      <c r="Q128" s="201">
        <v>0</v>
      </c>
      <c r="R128" s="201">
        <f t="shared" si="2"/>
        <v>0</v>
      </c>
      <c r="S128" s="201">
        <v>0</v>
      </c>
      <c r="T128" s="202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156</v>
      </c>
      <c r="AT128" s="203" t="s">
        <v>152</v>
      </c>
      <c r="AU128" s="203" t="s">
        <v>86</v>
      </c>
      <c r="AY128" s="17" t="s">
        <v>151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17" t="s">
        <v>156</v>
      </c>
      <c r="BK128" s="204">
        <f t="shared" si="9"/>
        <v>0</v>
      </c>
      <c r="BL128" s="17" t="s">
        <v>156</v>
      </c>
      <c r="BM128" s="203" t="s">
        <v>1024</v>
      </c>
    </row>
    <row r="129" spans="1:65" s="2" customFormat="1" ht="24.2" customHeight="1">
      <c r="A129" s="34"/>
      <c r="B129" s="35"/>
      <c r="C129" s="192" t="s">
        <v>190</v>
      </c>
      <c r="D129" s="192" t="s">
        <v>152</v>
      </c>
      <c r="E129" s="193" t="s">
        <v>1025</v>
      </c>
      <c r="F129" s="194" t="s">
        <v>1026</v>
      </c>
      <c r="G129" s="195" t="s">
        <v>338</v>
      </c>
      <c r="H129" s="196">
        <v>2</v>
      </c>
      <c r="I129" s="197"/>
      <c r="J129" s="198">
        <f t="shared" si="0"/>
        <v>0</v>
      </c>
      <c r="K129" s="194" t="s">
        <v>163</v>
      </c>
      <c r="L129" s="39"/>
      <c r="M129" s="199" t="s">
        <v>1</v>
      </c>
      <c r="N129" s="200" t="s">
        <v>43</v>
      </c>
      <c r="O129" s="72"/>
      <c r="P129" s="201">
        <f t="shared" si="1"/>
        <v>0</v>
      </c>
      <c r="Q129" s="201">
        <v>0</v>
      </c>
      <c r="R129" s="201">
        <f t="shared" si="2"/>
        <v>0</v>
      </c>
      <c r="S129" s="201">
        <v>0</v>
      </c>
      <c r="T129" s="202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156</v>
      </c>
      <c r="AT129" s="203" t="s">
        <v>152</v>
      </c>
      <c r="AU129" s="203" t="s">
        <v>86</v>
      </c>
      <c r="AY129" s="17" t="s">
        <v>151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17" t="s">
        <v>156</v>
      </c>
      <c r="BK129" s="204">
        <f t="shared" si="9"/>
        <v>0</v>
      </c>
      <c r="BL129" s="17" t="s">
        <v>156</v>
      </c>
      <c r="BM129" s="203" t="s">
        <v>1027</v>
      </c>
    </row>
    <row r="130" spans="1:65" s="2" customFormat="1" ht="33" customHeight="1">
      <c r="A130" s="34"/>
      <c r="B130" s="35"/>
      <c r="C130" s="192" t="s">
        <v>194</v>
      </c>
      <c r="D130" s="192" t="s">
        <v>152</v>
      </c>
      <c r="E130" s="193" t="s">
        <v>1028</v>
      </c>
      <c r="F130" s="194" t="s">
        <v>1029</v>
      </c>
      <c r="G130" s="195" t="s">
        <v>338</v>
      </c>
      <c r="H130" s="196">
        <v>1</v>
      </c>
      <c r="I130" s="197"/>
      <c r="J130" s="198">
        <f t="shared" si="0"/>
        <v>0</v>
      </c>
      <c r="K130" s="194" t="s">
        <v>1</v>
      </c>
      <c r="L130" s="39"/>
      <c r="M130" s="199" t="s">
        <v>1</v>
      </c>
      <c r="N130" s="200" t="s">
        <v>43</v>
      </c>
      <c r="O130" s="72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156</v>
      </c>
      <c r="AT130" s="203" t="s">
        <v>152</v>
      </c>
      <c r="AU130" s="203" t="s">
        <v>86</v>
      </c>
      <c r="AY130" s="17" t="s">
        <v>151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7" t="s">
        <v>156</v>
      </c>
      <c r="BK130" s="204">
        <f t="shared" si="9"/>
        <v>0</v>
      </c>
      <c r="BL130" s="17" t="s">
        <v>156</v>
      </c>
      <c r="BM130" s="203" t="s">
        <v>1030</v>
      </c>
    </row>
    <row r="131" spans="1:65" s="2" customFormat="1" ht="33" customHeight="1">
      <c r="A131" s="34"/>
      <c r="B131" s="35"/>
      <c r="C131" s="192" t="s">
        <v>574</v>
      </c>
      <c r="D131" s="192" t="s">
        <v>152</v>
      </c>
      <c r="E131" s="193" t="s">
        <v>1031</v>
      </c>
      <c r="F131" s="194" t="s">
        <v>1032</v>
      </c>
      <c r="G131" s="195" t="s">
        <v>338</v>
      </c>
      <c r="H131" s="196">
        <v>1</v>
      </c>
      <c r="I131" s="197"/>
      <c r="J131" s="198">
        <f t="shared" si="0"/>
        <v>0</v>
      </c>
      <c r="K131" s="194" t="s">
        <v>1</v>
      </c>
      <c r="L131" s="39"/>
      <c r="M131" s="199" t="s">
        <v>1</v>
      </c>
      <c r="N131" s="200" t="s">
        <v>43</v>
      </c>
      <c r="O131" s="72"/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156</v>
      </c>
      <c r="AT131" s="203" t="s">
        <v>152</v>
      </c>
      <c r="AU131" s="203" t="s">
        <v>86</v>
      </c>
      <c r="AY131" s="17" t="s">
        <v>151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7" t="s">
        <v>156</v>
      </c>
      <c r="BK131" s="204">
        <f t="shared" si="9"/>
        <v>0</v>
      </c>
      <c r="BL131" s="17" t="s">
        <v>156</v>
      </c>
      <c r="BM131" s="203" t="s">
        <v>1033</v>
      </c>
    </row>
    <row r="132" spans="1:65" s="2" customFormat="1" ht="33" customHeight="1">
      <c r="A132" s="34"/>
      <c r="B132" s="35"/>
      <c r="C132" s="192" t="s">
        <v>204</v>
      </c>
      <c r="D132" s="192" t="s">
        <v>152</v>
      </c>
      <c r="E132" s="193" t="s">
        <v>1034</v>
      </c>
      <c r="F132" s="194" t="s">
        <v>1035</v>
      </c>
      <c r="G132" s="195" t="s">
        <v>338</v>
      </c>
      <c r="H132" s="196">
        <v>1</v>
      </c>
      <c r="I132" s="197"/>
      <c r="J132" s="198">
        <f t="shared" si="0"/>
        <v>0</v>
      </c>
      <c r="K132" s="194" t="s">
        <v>163</v>
      </c>
      <c r="L132" s="39"/>
      <c r="M132" s="199" t="s">
        <v>1</v>
      </c>
      <c r="N132" s="200" t="s">
        <v>43</v>
      </c>
      <c r="O132" s="72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156</v>
      </c>
      <c r="AT132" s="203" t="s">
        <v>152</v>
      </c>
      <c r="AU132" s="203" t="s">
        <v>86</v>
      </c>
      <c r="AY132" s="17" t="s">
        <v>151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17" t="s">
        <v>156</v>
      </c>
      <c r="BK132" s="204">
        <f t="shared" si="9"/>
        <v>0</v>
      </c>
      <c r="BL132" s="17" t="s">
        <v>156</v>
      </c>
      <c r="BM132" s="203" t="s">
        <v>1036</v>
      </c>
    </row>
    <row r="133" spans="1:65" s="2" customFormat="1" ht="33" customHeight="1">
      <c r="A133" s="34"/>
      <c r="B133" s="35"/>
      <c r="C133" s="192" t="s">
        <v>209</v>
      </c>
      <c r="D133" s="192" t="s">
        <v>152</v>
      </c>
      <c r="E133" s="193" t="s">
        <v>1037</v>
      </c>
      <c r="F133" s="194" t="s">
        <v>1038</v>
      </c>
      <c r="G133" s="195" t="s">
        <v>338</v>
      </c>
      <c r="H133" s="196">
        <v>2</v>
      </c>
      <c r="I133" s="197"/>
      <c r="J133" s="198">
        <f t="shared" si="0"/>
        <v>0</v>
      </c>
      <c r="K133" s="194" t="s">
        <v>163</v>
      </c>
      <c r="L133" s="39"/>
      <c r="M133" s="199" t="s">
        <v>1</v>
      </c>
      <c r="N133" s="200" t="s">
        <v>43</v>
      </c>
      <c r="O133" s="72"/>
      <c r="P133" s="201">
        <f t="shared" si="1"/>
        <v>0</v>
      </c>
      <c r="Q133" s="201">
        <v>0</v>
      </c>
      <c r="R133" s="201">
        <f t="shared" si="2"/>
        <v>0</v>
      </c>
      <c r="S133" s="201">
        <v>0</v>
      </c>
      <c r="T133" s="202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156</v>
      </c>
      <c r="AT133" s="203" t="s">
        <v>152</v>
      </c>
      <c r="AU133" s="203" t="s">
        <v>86</v>
      </c>
      <c r="AY133" s="17" t="s">
        <v>151</v>
      </c>
      <c r="BE133" s="204">
        <f t="shared" si="4"/>
        <v>0</v>
      </c>
      <c r="BF133" s="204">
        <f t="shared" si="5"/>
        <v>0</v>
      </c>
      <c r="BG133" s="204">
        <f t="shared" si="6"/>
        <v>0</v>
      </c>
      <c r="BH133" s="204">
        <f t="shared" si="7"/>
        <v>0</v>
      </c>
      <c r="BI133" s="204">
        <f t="shared" si="8"/>
        <v>0</v>
      </c>
      <c r="BJ133" s="17" t="s">
        <v>156</v>
      </c>
      <c r="BK133" s="204">
        <f t="shared" si="9"/>
        <v>0</v>
      </c>
      <c r="BL133" s="17" t="s">
        <v>156</v>
      </c>
      <c r="BM133" s="203" t="s">
        <v>1039</v>
      </c>
    </row>
    <row r="134" spans="1:65" s="2" customFormat="1" ht="33" customHeight="1">
      <c r="A134" s="34"/>
      <c r="B134" s="35"/>
      <c r="C134" s="192" t="s">
        <v>216</v>
      </c>
      <c r="D134" s="192" t="s">
        <v>152</v>
      </c>
      <c r="E134" s="193" t="s">
        <v>1040</v>
      </c>
      <c r="F134" s="194" t="s">
        <v>1041</v>
      </c>
      <c r="G134" s="195" t="s">
        <v>338</v>
      </c>
      <c r="H134" s="196">
        <v>1</v>
      </c>
      <c r="I134" s="197"/>
      <c r="J134" s="198">
        <f t="shared" si="0"/>
        <v>0</v>
      </c>
      <c r="K134" s="194" t="s">
        <v>163</v>
      </c>
      <c r="L134" s="39"/>
      <c r="M134" s="199" t="s">
        <v>1</v>
      </c>
      <c r="N134" s="200" t="s">
        <v>43</v>
      </c>
      <c r="O134" s="72"/>
      <c r="P134" s="201">
        <f t="shared" si="1"/>
        <v>0</v>
      </c>
      <c r="Q134" s="201">
        <v>0</v>
      </c>
      <c r="R134" s="201">
        <f t="shared" si="2"/>
        <v>0</v>
      </c>
      <c r="S134" s="201">
        <v>0</v>
      </c>
      <c r="T134" s="202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156</v>
      </c>
      <c r="AT134" s="203" t="s">
        <v>152</v>
      </c>
      <c r="AU134" s="203" t="s">
        <v>86</v>
      </c>
      <c r="AY134" s="17" t="s">
        <v>151</v>
      </c>
      <c r="BE134" s="204">
        <f t="shared" si="4"/>
        <v>0</v>
      </c>
      <c r="BF134" s="204">
        <f t="shared" si="5"/>
        <v>0</v>
      </c>
      <c r="BG134" s="204">
        <f t="shared" si="6"/>
        <v>0</v>
      </c>
      <c r="BH134" s="204">
        <f t="shared" si="7"/>
        <v>0</v>
      </c>
      <c r="BI134" s="204">
        <f t="shared" si="8"/>
        <v>0</v>
      </c>
      <c r="BJ134" s="17" t="s">
        <v>156</v>
      </c>
      <c r="BK134" s="204">
        <f t="shared" si="9"/>
        <v>0</v>
      </c>
      <c r="BL134" s="17" t="s">
        <v>156</v>
      </c>
      <c r="BM134" s="203" t="s">
        <v>1042</v>
      </c>
    </row>
    <row r="135" spans="1:65" s="2" customFormat="1" ht="33" customHeight="1">
      <c r="A135" s="34"/>
      <c r="B135" s="35"/>
      <c r="C135" s="192" t="s">
        <v>224</v>
      </c>
      <c r="D135" s="192" t="s">
        <v>152</v>
      </c>
      <c r="E135" s="193" t="s">
        <v>1043</v>
      </c>
      <c r="F135" s="194" t="s">
        <v>1044</v>
      </c>
      <c r="G135" s="195" t="s">
        <v>338</v>
      </c>
      <c r="H135" s="196">
        <v>2</v>
      </c>
      <c r="I135" s="197"/>
      <c r="J135" s="198">
        <f t="shared" si="0"/>
        <v>0</v>
      </c>
      <c r="K135" s="194" t="s">
        <v>163</v>
      </c>
      <c r="L135" s="39"/>
      <c r="M135" s="199" t="s">
        <v>1</v>
      </c>
      <c r="N135" s="200" t="s">
        <v>43</v>
      </c>
      <c r="O135" s="72"/>
      <c r="P135" s="201">
        <f t="shared" si="1"/>
        <v>0</v>
      </c>
      <c r="Q135" s="201">
        <v>0</v>
      </c>
      <c r="R135" s="201">
        <f t="shared" si="2"/>
        <v>0</v>
      </c>
      <c r="S135" s="201">
        <v>0</v>
      </c>
      <c r="T135" s="202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156</v>
      </c>
      <c r="AT135" s="203" t="s">
        <v>152</v>
      </c>
      <c r="AU135" s="203" t="s">
        <v>86</v>
      </c>
      <c r="AY135" s="17" t="s">
        <v>151</v>
      </c>
      <c r="BE135" s="204">
        <f t="shared" si="4"/>
        <v>0</v>
      </c>
      <c r="BF135" s="204">
        <f t="shared" si="5"/>
        <v>0</v>
      </c>
      <c r="BG135" s="204">
        <f t="shared" si="6"/>
        <v>0</v>
      </c>
      <c r="BH135" s="204">
        <f t="shared" si="7"/>
        <v>0</v>
      </c>
      <c r="BI135" s="204">
        <f t="shared" si="8"/>
        <v>0</v>
      </c>
      <c r="BJ135" s="17" t="s">
        <v>156</v>
      </c>
      <c r="BK135" s="204">
        <f t="shared" si="9"/>
        <v>0</v>
      </c>
      <c r="BL135" s="17" t="s">
        <v>156</v>
      </c>
      <c r="BM135" s="203" t="s">
        <v>1045</v>
      </c>
    </row>
    <row r="136" spans="1:65" s="2" customFormat="1" ht="33" customHeight="1">
      <c r="A136" s="34"/>
      <c r="B136" s="35"/>
      <c r="C136" s="192" t="s">
        <v>230</v>
      </c>
      <c r="D136" s="192" t="s">
        <v>152</v>
      </c>
      <c r="E136" s="193" t="s">
        <v>1046</v>
      </c>
      <c r="F136" s="194" t="s">
        <v>1047</v>
      </c>
      <c r="G136" s="195" t="s">
        <v>338</v>
      </c>
      <c r="H136" s="196">
        <v>2</v>
      </c>
      <c r="I136" s="197"/>
      <c r="J136" s="198">
        <f t="shared" si="0"/>
        <v>0</v>
      </c>
      <c r="K136" s="194" t="s">
        <v>163</v>
      </c>
      <c r="L136" s="39"/>
      <c r="M136" s="199" t="s">
        <v>1</v>
      </c>
      <c r="N136" s="200" t="s">
        <v>43</v>
      </c>
      <c r="O136" s="72"/>
      <c r="P136" s="201">
        <f t="shared" si="1"/>
        <v>0</v>
      </c>
      <c r="Q136" s="201">
        <v>0</v>
      </c>
      <c r="R136" s="201">
        <f t="shared" si="2"/>
        <v>0</v>
      </c>
      <c r="S136" s="201">
        <v>0</v>
      </c>
      <c r="T136" s="202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156</v>
      </c>
      <c r="AT136" s="203" t="s">
        <v>152</v>
      </c>
      <c r="AU136" s="203" t="s">
        <v>86</v>
      </c>
      <c r="AY136" s="17" t="s">
        <v>151</v>
      </c>
      <c r="BE136" s="204">
        <f t="shared" si="4"/>
        <v>0</v>
      </c>
      <c r="BF136" s="204">
        <f t="shared" si="5"/>
        <v>0</v>
      </c>
      <c r="BG136" s="204">
        <f t="shared" si="6"/>
        <v>0</v>
      </c>
      <c r="BH136" s="204">
        <f t="shared" si="7"/>
        <v>0</v>
      </c>
      <c r="BI136" s="204">
        <f t="shared" si="8"/>
        <v>0</v>
      </c>
      <c r="BJ136" s="17" t="s">
        <v>156</v>
      </c>
      <c r="BK136" s="204">
        <f t="shared" si="9"/>
        <v>0</v>
      </c>
      <c r="BL136" s="17" t="s">
        <v>156</v>
      </c>
      <c r="BM136" s="203" t="s">
        <v>1048</v>
      </c>
    </row>
    <row r="137" spans="1:65" s="2" customFormat="1" ht="24.2" customHeight="1">
      <c r="A137" s="34"/>
      <c r="B137" s="35"/>
      <c r="C137" s="192" t="s">
        <v>8</v>
      </c>
      <c r="D137" s="192" t="s">
        <v>152</v>
      </c>
      <c r="E137" s="193" t="s">
        <v>205</v>
      </c>
      <c r="F137" s="194" t="s">
        <v>206</v>
      </c>
      <c r="G137" s="195" t="s">
        <v>155</v>
      </c>
      <c r="H137" s="196">
        <v>32.256</v>
      </c>
      <c r="I137" s="197"/>
      <c r="J137" s="198">
        <f t="shared" si="0"/>
        <v>0</v>
      </c>
      <c r="K137" s="194" t="s">
        <v>163</v>
      </c>
      <c r="L137" s="39"/>
      <c r="M137" s="199" t="s">
        <v>1</v>
      </c>
      <c r="N137" s="200" t="s">
        <v>43</v>
      </c>
      <c r="O137" s="72"/>
      <c r="P137" s="201">
        <f t="shared" si="1"/>
        <v>0</v>
      </c>
      <c r="Q137" s="201">
        <v>0</v>
      </c>
      <c r="R137" s="201">
        <f t="shared" si="2"/>
        <v>0</v>
      </c>
      <c r="S137" s="201">
        <v>0</v>
      </c>
      <c r="T137" s="202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156</v>
      </c>
      <c r="AT137" s="203" t="s">
        <v>152</v>
      </c>
      <c r="AU137" s="203" t="s">
        <v>86</v>
      </c>
      <c r="AY137" s="17" t="s">
        <v>151</v>
      </c>
      <c r="BE137" s="204">
        <f t="shared" si="4"/>
        <v>0</v>
      </c>
      <c r="BF137" s="204">
        <f t="shared" si="5"/>
        <v>0</v>
      </c>
      <c r="BG137" s="204">
        <f t="shared" si="6"/>
        <v>0</v>
      </c>
      <c r="BH137" s="204">
        <f t="shared" si="7"/>
        <v>0</v>
      </c>
      <c r="BI137" s="204">
        <f t="shared" si="8"/>
        <v>0</v>
      </c>
      <c r="BJ137" s="17" t="s">
        <v>156</v>
      </c>
      <c r="BK137" s="204">
        <f t="shared" si="9"/>
        <v>0</v>
      </c>
      <c r="BL137" s="17" t="s">
        <v>156</v>
      </c>
      <c r="BM137" s="203" t="s">
        <v>1049</v>
      </c>
    </row>
    <row r="138" spans="1:65" s="13" customFormat="1" ht="11.25">
      <c r="B138" s="205"/>
      <c r="C138" s="206"/>
      <c r="D138" s="207" t="s">
        <v>158</v>
      </c>
      <c r="E138" s="208" t="s">
        <v>1</v>
      </c>
      <c r="F138" s="209" t="s">
        <v>1050</v>
      </c>
      <c r="G138" s="206"/>
      <c r="H138" s="210">
        <v>32.256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158</v>
      </c>
      <c r="AU138" s="216" t="s">
        <v>86</v>
      </c>
      <c r="AV138" s="13" t="s">
        <v>86</v>
      </c>
      <c r="AW138" s="13" t="s">
        <v>33</v>
      </c>
      <c r="AX138" s="13" t="s">
        <v>84</v>
      </c>
      <c r="AY138" s="216" t="s">
        <v>151</v>
      </c>
    </row>
    <row r="139" spans="1:65" s="12" customFormat="1" ht="22.9" customHeight="1">
      <c r="B139" s="176"/>
      <c r="C139" s="177"/>
      <c r="D139" s="178" t="s">
        <v>75</v>
      </c>
      <c r="E139" s="190" t="s">
        <v>574</v>
      </c>
      <c r="F139" s="190" t="s">
        <v>1051</v>
      </c>
      <c r="G139" s="177"/>
      <c r="H139" s="177"/>
      <c r="I139" s="180"/>
      <c r="J139" s="191">
        <f>BK139</f>
        <v>0</v>
      </c>
      <c r="K139" s="177"/>
      <c r="L139" s="182"/>
      <c r="M139" s="183"/>
      <c r="N139" s="184"/>
      <c r="O139" s="184"/>
      <c r="P139" s="185">
        <f>SUM(P140:P149)</f>
        <v>0</v>
      </c>
      <c r="Q139" s="184"/>
      <c r="R139" s="185">
        <f>SUM(R140:R149)</f>
        <v>0</v>
      </c>
      <c r="S139" s="184"/>
      <c r="T139" s="186">
        <f>SUM(T140:T149)</f>
        <v>63.50206</v>
      </c>
      <c r="AR139" s="187" t="s">
        <v>84</v>
      </c>
      <c r="AT139" s="188" t="s">
        <v>75</v>
      </c>
      <c r="AU139" s="188" t="s">
        <v>84</v>
      </c>
      <c r="AY139" s="187" t="s">
        <v>151</v>
      </c>
      <c r="BK139" s="189">
        <f>SUM(BK140:BK149)</f>
        <v>0</v>
      </c>
    </row>
    <row r="140" spans="1:65" s="2" customFormat="1" ht="24.2" customHeight="1">
      <c r="A140" s="34"/>
      <c r="B140" s="35"/>
      <c r="C140" s="192" t="s">
        <v>239</v>
      </c>
      <c r="D140" s="192" t="s">
        <v>152</v>
      </c>
      <c r="E140" s="193" t="s">
        <v>1052</v>
      </c>
      <c r="F140" s="194" t="s">
        <v>1053</v>
      </c>
      <c r="G140" s="195" t="s">
        <v>201</v>
      </c>
      <c r="H140" s="196">
        <v>12.974</v>
      </c>
      <c r="I140" s="197"/>
      <c r="J140" s="198">
        <f>ROUND(I140*H140,2)</f>
        <v>0</v>
      </c>
      <c r="K140" s="194" t="s">
        <v>163</v>
      </c>
      <c r="L140" s="39"/>
      <c r="M140" s="199" t="s">
        <v>1</v>
      </c>
      <c r="N140" s="200" t="s">
        <v>43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1</v>
      </c>
      <c r="T140" s="202">
        <f>S140*H140</f>
        <v>12.974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156</v>
      </c>
      <c r="AT140" s="203" t="s">
        <v>152</v>
      </c>
      <c r="AU140" s="203" t="s">
        <v>86</v>
      </c>
      <c r="AY140" s="17" t="s">
        <v>151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156</v>
      </c>
      <c r="BK140" s="204">
        <f>ROUND(I140*H140,2)</f>
        <v>0</v>
      </c>
      <c r="BL140" s="17" t="s">
        <v>156</v>
      </c>
      <c r="BM140" s="203" t="s">
        <v>1054</v>
      </c>
    </row>
    <row r="141" spans="1:65" s="13" customFormat="1" ht="11.25">
      <c r="B141" s="205"/>
      <c r="C141" s="206"/>
      <c r="D141" s="207" t="s">
        <v>158</v>
      </c>
      <c r="E141" s="208" t="s">
        <v>1</v>
      </c>
      <c r="F141" s="209" t="s">
        <v>1055</v>
      </c>
      <c r="G141" s="206"/>
      <c r="H141" s="210">
        <v>1.139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158</v>
      </c>
      <c r="AU141" s="216" t="s">
        <v>86</v>
      </c>
      <c r="AV141" s="13" t="s">
        <v>86</v>
      </c>
      <c r="AW141" s="13" t="s">
        <v>33</v>
      </c>
      <c r="AX141" s="13" t="s">
        <v>76</v>
      </c>
      <c r="AY141" s="216" t="s">
        <v>151</v>
      </c>
    </row>
    <row r="142" spans="1:65" s="13" customFormat="1" ht="11.25">
      <c r="B142" s="205"/>
      <c r="C142" s="206"/>
      <c r="D142" s="207" t="s">
        <v>158</v>
      </c>
      <c r="E142" s="208" t="s">
        <v>1</v>
      </c>
      <c r="F142" s="209" t="s">
        <v>1056</v>
      </c>
      <c r="G142" s="206"/>
      <c r="H142" s="210">
        <v>0.92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158</v>
      </c>
      <c r="AU142" s="216" t="s">
        <v>86</v>
      </c>
      <c r="AV142" s="13" t="s">
        <v>86</v>
      </c>
      <c r="AW142" s="13" t="s">
        <v>33</v>
      </c>
      <c r="AX142" s="13" t="s">
        <v>76</v>
      </c>
      <c r="AY142" s="216" t="s">
        <v>151</v>
      </c>
    </row>
    <row r="143" spans="1:65" s="13" customFormat="1" ht="11.25">
      <c r="B143" s="205"/>
      <c r="C143" s="206"/>
      <c r="D143" s="207" t="s">
        <v>158</v>
      </c>
      <c r="E143" s="208" t="s">
        <v>1</v>
      </c>
      <c r="F143" s="209" t="s">
        <v>1057</v>
      </c>
      <c r="G143" s="206"/>
      <c r="H143" s="210">
        <v>10.62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158</v>
      </c>
      <c r="AU143" s="216" t="s">
        <v>86</v>
      </c>
      <c r="AV143" s="13" t="s">
        <v>86</v>
      </c>
      <c r="AW143" s="13" t="s">
        <v>33</v>
      </c>
      <c r="AX143" s="13" t="s">
        <v>76</v>
      </c>
      <c r="AY143" s="216" t="s">
        <v>151</v>
      </c>
    </row>
    <row r="144" spans="1:65" s="13" customFormat="1" ht="11.25">
      <c r="B144" s="205"/>
      <c r="C144" s="206"/>
      <c r="D144" s="207" t="s">
        <v>158</v>
      </c>
      <c r="E144" s="208" t="s">
        <v>1</v>
      </c>
      <c r="F144" s="209" t="s">
        <v>1058</v>
      </c>
      <c r="G144" s="206"/>
      <c r="H144" s="210">
        <v>0.29499999999999998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158</v>
      </c>
      <c r="AU144" s="216" t="s">
        <v>86</v>
      </c>
      <c r="AV144" s="13" t="s">
        <v>86</v>
      </c>
      <c r="AW144" s="13" t="s">
        <v>33</v>
      </c>
      <c r="AX144" s="13" t="s">
        <v>76</v>
      </c>
      <c r="AY144" s="216" t="s">
        <v>151</v>
      </c>
    </row>
    <row r="145" spans="1:65" s="14" customFormat="1" ht="11.25">
      <c r="B145" s="217"/>
      <c r="C145" s="218"/>
      <c r="D145" s="207" t="s">
        <v>158</v>
      </c>
      <c r="E145" s="219" t="s">
        <v>1</v>
      </c>
      <c r="F145" s="220" t="s">
        <v>178</v>
      </c>
      <c r="G145" s="218"/>
      <c r="H145" s="221">
        <v>12.974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158</v>
      </c>
      <c r="AU145" s="227" t="s">
        <v>86</v>
      </c>
      <c r="AV145" s="14" t="s">
        <v>156</v>
      </c>
      <c r="AW145" s="14" t="s">
        <v>33</v>
      </c>
      <c r="AX145" s="14" t="s">
        <v>84</v>
      </c>
      <c r="AY145" s="227" t="s">
        <v>151</v>
      </c>
    </row>
    <row r="146" spans="1:65" s="2" customFormat="1" ht="24.2" customHeight="1">
      <c r="A146" s="34"/>
      <c r="B146" s="35"/>
      <c r="C146" s="192" t="s">
        <v>243</v>
      </c>
      <c r="D146" s="192" t="s">
        <v>152</v>
      </c>
      <c r="E146" s="193" t="s">
        <v>1059</v>
      </c>
      <c r="F146" s="194" t="s">
        <v>1060</v>
      </c>
      <c r="G146" s="195" t="s">
        <v>155</v>
      </c>
      <c r="H146" s="196">
        <v>20.966000000000001</v>
      </c>
      <c r="I146" s="197"/>
      <c r="J146" s="198">
        <f>ROUND(I146*H146,2)</f>
        <v>0</v>
      </c>
      <c r="K146" s="194" t="s">
        <v>163</v>
      </c>
      <c r="L146" s="39"/>
      <c r="M146" s="199" t="s">
        <v>1</v>
      </c>
      <c r="N146" s="200" t="s">
        <v>43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2.41</v>
      </c>
      <c r="T146" s="202">
        <f>S146*H146</f>
        <v>50.528060000000004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156</v>
      </c>
      <c r="AT146" s="203" t="s">
        <v>152</v>
      </c>
      <c r="AU146" s="203" t="s">
        <v>86</v>
      </c>
      <c r="AY146" s="17" t="s">
        <v>151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156</v>
      </c>
      <c r="BK146" s="204">
        <f>ROUND(I146*H146,2)</f>
        <v>0</v>
      </c>
      <c r="BL146" s="17" t="s">
        <v>156</v>
      </c>
      <c r="BM146" s="203" t="s">
        <v>1061</v>
      </c>
    </row>
    <row r="147" spans="1:65" s="13" customFormat="1" ht="11.25">
      <c r="B147" s="205"/>
      <c r="C147" s="206"/>
      <c r="D147" s="207" t="s">
        <v>158</v>
      </c>
      <c r="E147" s="208" t="s">
        <v>1</v>
      </c>
      <c r="F147" s="209" t="s">
        <v>1062</v>
      </c>
      <c r="G147" s="206"/>
      <c r="H147" s="210">
        <v>16.128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158</v>
      </c>
      <c r="AU147" s="216" t="s">
        <v>86</v>
      </c>
      <c r="AV147" s="13" t="s">
        <v>86</v>
      </c>
      <c r="AW147" s="13" t="s">
        <v>33</v>
      </c>
      <c r="AX147" s="13" t="s">
        <v>76</v>
      </c>
      <c r="AY147" s="216" t="s">
        <v>151</v>
      </c>
    </row>
    <row r="148" spans="1:65" s="13" customFormat="1" ht="11.25">
      <c r="B148" s="205"/>
      <c r="C148" s="206"/>
      <c r="D148" s="207" t="s">
        <v>158</v>
      </c>
      <c r="E148" s="208" t="s">
        <v>1</v>
      </c>
      <c r="F148" s="209" t="s">
        <v>1063</v>
      </c>
      <c r="G148" s="206"/>
      <c r="H148" s="210">
        <v>4.8380000000000001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158</v>
      </c>
      <c r="AU148" s="216" t="s">
        <v>86</v>
      </c>
      <c r="AV148" s="13" t="s">
        <v>86</v>
      </c>
      <c r="AW148" s="13" t="s">
        <v>33</v>
      </c>
      <c r="AX148" s="13" t="s">
        <v>76</v>
      </c>
      <c r="AY148" s="216" t="s">
        <v>151</v>
      </c>
    </row>
    <row r="149" spans="1:65" s="14" customFormat="1" ht="11.25">
      <c r="B149" s="217"/>
      <c r="C149" s="218"/>
      <c r="D149" s="207" t="s">
        <v>158</v>
      </c>
      <c r="E149" s="219" t="s">
        <v>1</v>
      </c>
      <c r="F149" s="220" t="s">
        <v>178</v>
      </c>
      <c r="G149" s="218"/>
      <c r="H149" s="221">
        <v>20.966000000000001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158</v>
      </c>
      <c r="AU149" s="227" t="s">
        <v>86</v>
      </c>
      <c r="AV149" s="14" t="s">
        <v>156</v>
      </c>
      <c r="AW149" s="14" t="s">
        <v>33</v>
      </c>
      <c r="AX149" s="14" t="s">
        <v>84</v>
      </c>
      <c r="AY149" s="227" t="s">
        <v>151</v>
      </c>
    </row>
    <row r="150" spans="1:65" s="12" customFormat="1" ht="22.9" customHeight="1">
      <c r="B150" s="176"/>
      <c r="C150" s="177"/>
      <c r="D150" s="178" t="s">
        <v>75</v>
      </c>
      <c r="E150" s="190" t="s">
        <v>1064</v>
      </c>
      <c r="F150" s="190" t="s">
        <v>1065</v>
      </c>
      <c r="G150" s="177"/>
      <c r="H150" s="177"/>
      <c r="I150" s="180"/>
      <c r="J150" s="191">
        <f>BK150</f>
        <v>0</v>
      </c>
      <c r="K150" s="177"/>
      <c r="L150" s="182"/>
      <c r="M150" s="183"/>
      <c r="N150" s="184"/>
      <c r="O150" s="184"/>
      <c r="P150" s="185">
        <f>SUM(P151:P155)</f>
        <v>0</v>
      </c>
      <c r="Q150" s="184"/>
      <c r="R150" s="185">
        <f>SUM(R151:R155)</f>
        <v>0</v>
      </c>
      <c r="S150" s="184"/>
      <c r="T150" s="186">
        <f>SUM(T151:T155)</f>
        <v>0</v>
      </c>
      <c r="AR150" s="187" t="s">
        <v>84</v>
      </c>
      <c r="AT150" s="188" t="s">
        <v>75</v>
      </c>
      <c r="AU150" s="188" t="s">
        <v>84</v>
      </c>
      <c r="AY150" s="187" t="s">
        <v>151</v>
      </c>
      <c r="BK150" s="189">
        <f>SUM(BK151:BK155)</f>
        <v>0</v>
      </c>
    </row>
    <row r="151" spans="1:65" s="2" customFormat="1" ht="24.2" customHeight="1">
      <c r="A151" s="34"/>
      <c r="B151" s="35"/>
      <c r="C151" s="192" t="s">
        <v>248</v>
      </c>
      <c r="D151" s="192" t="s">
        <v>152</v>
      </c>
      <c r="E151" s="193" t="s">
        <v>1066</v>
      </c>
      <c r="F151" s="194" t="s">
        <v>1067</v>
      </c>
      <c r="G151" s="195" t="s">
        <v>201</v>
      </c>
      <c r="H151" s="196">
        <v>63.502000000000002</v>
      </c>
      <c r="I151" s="197"/>
      <c r="J151" s="198">
        <f>ROUND(I151*H151,2)</f>
        <v>0</v>
      </c>
      <c r="K151" s="194" t="s">
        <v>163</v>
      </c>
      <c r="L151" s="39"/>
      <c r="M151" s="199" t="s">
        <v>1</v>
      </c>
      <c r="N151" s="200" t="s">
        <v>43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156</v>
      </c>
      <c r="AT151" s="203" t="s">
        <v>152</v>
      </c>
      <c r="AU151" s="203" t="s">
        <v>86</v>
      </c>
      <c r="AY151" s="17" t="s">
        <v>151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156</v>
      </c>
      <c r="BK151" s="204">
        <f>ROUND(I151*H151,2)</f>
        <v>0</v>
      </c>
      <c r="BL151" s="17" t="s">
        <v>156</v>
      </c>
      <c r="BM151" s="203" t="s">
        <v>1068</v>
      </c>
    </row>
    <row r="152" spans="1:65" s="2" customFormat="1" ht="24.2" customHeight="1">
      <c r="A152" s="34"/>
      <c r="B152" s="35"/>
      <c r="C152" s="192" t="s">
        <v>253</v>
      </c>
      <c r="D152" s="192" t="s">
        <v>152</v>
      </c>
      <c r="E152" s="193" t="s">
        <v>1069</v>
      </c>
      <c r="F152" s="194" t="s">
        <v>1070</v>
      </c>
      <c r="G152" s="195" t="s">
        <v>201</v>
      </c>
      <c r="H152" s="196">
        <v>63.502000000000002</v>
      </c>
      <c r="I152" s="197"/>
      <c r="J152" s="198">
        <f>ROUND(I152*H152,2)</f>
        <v>0</v>
      </c>
      <c r="K152" s="194" t="s">
        <v>163</v>
      </c>
      <c r="L152" s="39"/>
      <c r="M152" s="199" t="s">
        <v>1</v>
      </c>
      <c r="N152" s="200" t="s">
        <v>43</v>
      </c>
      <c r="O152" s="72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156</v>
      </c>
      <c r="AT152" s="203" t="s">
        <v>152</v>
      </c>
      <c r="AU152" s="203" t="s">
        <v>86</v>
      </c>
      <c r="AY152" s="17" t="s">
        <v>151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156</v>
      </c>
      <c r="BK152" s="204">
        <f>ROUND(I152*H152,2)</f>
        <v>0</v>
      </c>
      <c r="BL152" s="17" t="s">
        <v>156</v>
      </c>
      <c r="BM152" s="203" t="s">
        <v>1071</v>
      </c>
    </row>
    <row r="153" spans="1:65" s="2" customFormat="1" ht="24.2" customHeight="1">
      <c r="A153" s="34"/>
      <c r="B153" s="35"/>
      <c r="C153" s="192" t="s">
        <v>258</v>
      </c>
      <c r="D153" s="192" t="s">
        <v>152</v>
      </c>
      <c r="E153" s="193" t="s">
        <v>1072</v>
      </c>
      <c r="F153" s="194" t="s">
        <v>1073</v>
      </c>
      <c r="G153" s="195" t="s">
        <v>201</v>
      </c>
      <c r="H153" s="196">
        <v>630.50199999999995</v>
      </c>
      <c r="I153" s="197"/>
      <c r="J153" s="198">
        <f>ROUND(I153*H153,2)</f>
        <v>0</v>
      </c>
      <c r="K153" s="194" t="s">
        <v>163</v>
      </c>
      <c r="L153" s="39"/>
      <c r="M153" s="199" t="s">
        <v>1</v>
      </c>
      <c r="N153" s="200" t="s">
        <v>43</v>
      </c>
      <c r="O153" s="7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156</v>
      </c>
      <c r="AT153" s="203" t="s">
        <v>152</v>
      </c>
      <c r="AU153" s="203" t="s">
        <v>86</v>
      </c>
      <c r="AY153" s="17" t="s">
        <v>151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156</v>
      </c>
      <c r="BK153" s="204">
        <f>ROUND(I153*H153,2)</f>
        <v>0</v>
      </c>
      <c r="BL153" s="17" t="s">
        <v>156</v>
      </c>
      <c r="BM153" s="203" t="s">
        <v>1074</v>
      </c>
    </row>
    <row r="154" spans="1:65" s="2" customFormat="1" ht="16.5" customHeight="1">
      <c r="A154" s="34"/>
      <c r="B154" s="35"/>
      <c r="C154" s="192" t="s">
        <v>7</v>
      </c>
      <c r="D154" s="192" t="s">
        <v>152</v>
      </c>
      <c r="E154" s="193" t="s">
        <v>1075</v>
      </c>
      <c r="F154" s="194" t="s">
        <v>1076</v>
      </c>
      <c r="G154" s="195" t="s">
        <v>201</v>
      </c>
      <c r="H154" s="196">
        <v>63.502000000000002</v>
      </c>
      <c r="I154" s="197"/>
      <c r="J154" s="198">
        <f>ROUND(I154*H154,2)</f>
        <v>0</v>
      </c>
      <c r="K154" s="194" t="s">
        <v>163</v>
      </c>
      <c r="L154" s="39"/>
      <c r="M154" s="199" t="s">
        <v>1</v>
      </c>
      <c r="N154" s="200" t="s">
        <v>43</v>
      </c>
      <c r="O154" s="72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156</v>
      </c>
      <c r="AT154" s="203" t="s">
        <v>152</v>
      </c>
      <c r="AU154" s="203" t="s">
        <v>86</v>
      </c>
      <c r="AY154" s="17" t="s">
        <v>151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156</v>
      </c>
      <c r="BK154" s="204">
        <f>ROUND(I154*H154,2)</f>
        <v>0</v>
      </c>
      <c r="BL154" s="17" t="s">
        <v>156</v>
      </c>
      <c r="BM154" s="203" t="s">
        <v>1077</v>
      </c>
    </row>
    <row r="155" spans="1:65" s="2" customFormat="1" ht="37.9" customHeight="1">
      <c r="A155" s="34"/>
      <c r="B155" s="35"/>
      <c r="C155" s="192" t="s">
        <v>267</v>
      </c>
      <c r="D155" s="192" t="s">
        <v>152</v>
      </c>
      <c r="E155" s="193" t="s">
        <v>1078</v>
      </c>
      <c r="F155" s="194" t="s">
        <v>1079</v>
      </c>
      <c r="G155" s="195" t="s">
        <v>201</v>
      </c>
      <c r="H155" s="196">
        <v>63.502000000000002</v>
      </c>
      <c r="I155" s="197"/>
      <c r="J155" s="198">
        <f>ROUND(I155*H155,2)</f>
        <v>0</v>
      </c>
      <c r="K155" s="194" t="s">
        <v>163</v>
      </c>
      <c r="L155" s="39"/>
      <c r="M155" s="239" t="s">
        <v>1</v>
      </c>
      <c r="N155" s="240" t="s">
        <v>43</v>
      </c>
      <c r="O155" s="241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156</v>
      </c>
      <c r="AT155" s="203" t="s">
        <v>152</v>
      </c>
      <c r="AU155" s="203" t="s">
        <v>86</v>
      </c>
      <c r="AY155" s="17" t="s">
        <v>151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156</v>
      </c>
      <c r="BK155" s="204">
        <f>ROUND(I155*H155,2)</f>
        <v>0</v>
      </c>
      <c r="BL155" s="17" t="s">
        <v>156</v>
      </c>
      <c r="BM155" s="203" t="s">
        <v>1080</v>
      </c>
    </row>
    <row r="156" spans="1:65" s="2" customFormat="1" ht="6.95" customHeight="1">
      <c r="A156" s="34"/>
      <c r="B156" s="55"/>
      <c r="C156" s="56"/>
      <c r="D156" s="56"/>
      <c r="E156" s="56"/>
      <c r="F156" s="56"/>
      <c r="G156" s="56"/>
      <c r="H156" s="56"/>
      <c r="I156" s="56"/>
      <c r="J156" s="56"/>
      <c r="K156" s="56"/>
      <c r="L156" s="39"/>
      <c r="M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</row>
  </sheetData>
  <sheetProtection algorithmName="SHA-512" hashValue="LnE/9mpFf/QcbpOJXVOFs2VKzbAA6ibyEaO5FSxw0JJTS1Y+wcDqULqspkbM6+JeV04uTN+/yE8VeuNI3qoJIA==" saltValue="W5/ZHMf/lCRYjHSi5YhFMUITnhOZyrYqRtqpb/cGoY5d0S+LH+ZvmYgrar/9piyeMeLlPHhEk1AhamfLqN9MZQ==" spinCount="100000" sheet="1" objects="1" scenarios="1" formatColumns="0" formatRows="0" autoFilter="0"/>
  <autoFilter ref="C119:K15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33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11" t="str">
        <f>'Rekapitulace stavby'!K6</f>
        <v>Stání SDV OTV Studénka</v>
      </c>
      <c r="F7" s="312"/>
      <c r="G7" s="312"/>
      <c r="H7" s="312"/>
      <c r="L7" s="20"/>
    </row>
    <row r="8" spans="1:46" s="2" customFormat="1" ht="12" customHeight="1">
      <c r="A8" s="34"/>
      <c r="B8" s="39"/>
      <c r="C8" s="34"/>
      <c r="D8" s="120" t="s">
        <v>117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1081</v>
      </c>
      <c r="F9" s="314"/>
      <c r="G9" s="314"/>
      <c r="H9" s="31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0" t="s">
        <v>18</v>
      </c>
      <c r="E11" s="34"/>
      <c r="F11" s="111" t="s">
        <v>1</v>
      </c>
      <c r="G11" s="34"/>
      <c r="H11" s="34"/>
      <c r="I11" s="120" t="s">
        <v>19</v>
      </c>
      <c r="J11" s="111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20</v>
      </c>
      <c r="E12" s="34"/>
      <c r="F12" s="111" t="s">
        <v>21</v>
      </c>
      <c r="G12" s="34"/>
      <c r="H12" s="34"/>
      <c r="I12" s="120" t="s">
        <v>22</v>
      </c>
      <c r="J12" s="121">
        <f>'Rekapitulace stavby'!AN8</f>
        <v>0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23</v>
      </c>
      <c r="E14" s="34"/>
      <c r="F14" s="34"/>
      <c r="G14" s="34"/>
      <c r="H14" s="34"/>
      <c r="I14" s="120" t="s">
        <v>24</v>
      </c>
      <c r="J14" s="111" t="s">
        <v>25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26</v>
      </c>
      <c r="F15" s="34"/>
      <c r="G15" s="34"/>
      <c r="H15" s="34"/>
      <c r="I15" s="120" t="s">
        <v>27</v>
      </c>
      <c r="J15" s="111" t="s">
        <v>28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29</v>
      </c>
      <c r="E17" s="34"/>
      <c r="F17" s="34"/>
      <c r="G17" s="34"/>
      <c r="H17" s="34"/>
      <c r="I17" s="120" t="s">
        <v>24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20" t="s">
        <v>27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31</v>
      </c>
      <c r="E20" s="34"/>
      <c r="F20" s="34"/>
      <c r="G20" s="34"/>
      <c r="H20" s="34"/>
      <c r="I20" s="120" t="s">
        <v>24</v>
      </c>
      <c r="J20" s="111" t="str">
        <f>IF('Rekapitulace stavby'!AN16="","",'Rekapitulace stavby'!AN16)</f>
        <v/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tr">
        <f>IF('Rekapitulace stavby'!E17="","",'Rekapitulace stavby'!E17)</f>
        <v xml:space="preserve"> </v>
      </c>
      <c r="F21" s="34"/>
      <c r="G21" s="34"/>
      <c r="H21" s="34"/>
      <c r="I21" s="120" t="s">
        <v>27</v>
      </c>
      <c r="J21" s="111" t="str">
        <f>IF('Rekapitulace stavby'!AN17="","",'Rekapitulace stavby'!AN17)</f>
        <v/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34</v>
      </c>
      <c r="E23" s="34"/>
      <c r="F23" s="34"/>
      <c r="G23" s="34"/>
      <c r="H23" s="34"/>
      <c r="I23" s="120" t="s">
        <v>24</v>
      </c>
      <c r="J23" s="111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1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17" t="s">
        <v>1</v>
      </c>
      <c r="F27" s="317"/>
      <c r="G27" s="317"/>
      <c r="H27" s="317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ROUND(J117,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40</v>
      </c>
      <c r="E33" s="120" t="s">
        <v>41</v>
      </c>
      <c r="F33" s="130">
        <f>ROUND((SUM(BE117:BE132)),  2)</f>
        <v>0</v>
      </c>
      <c r="G33" s="34"/>
      <c r="H33" s="34"/>
      <c r="I33" s="131">
        <v>0.21</v>
      </c>
      <c r="J33" s="130">
        <f>ROUND(((SUM(BE117:BE132))*I33),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20" t="s">
        <v>42</v>
      </c>
      <c r="F34" s="130">
        <f>ROUND((SUM(BF117:BF132)),  2)</f>
        <v>0</v>
      </c>
      <c r="G34" s="34"/>
      <c r="H34" s="34"/>
      <c r="I34" s="131">
        <v>0.15</v>
      </c>
      <c r="J34" s="130">
        <f>ROUND(((SUM(BF117:BF132))*I34),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40</v>
      </c>
      <c r="E35" s="120" t="s">
        <v>43</v>
      </c>
      <c r="F35" s="130">
        <f>ROUND((SUM(BG117:BG132)),  2)</f>
        <v>0</v>
      </c>
      <c r="G35" s="34"/>
      <c r="H35" s="34"/>
      <c r="I35" s="131">
        <v>0.21</v>
      </c>
      <c r="J35" s="130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44</v>
      </c>
      <c r="F36" s="130">
        <f>ROUND((SUM(BH117:BH132)),  2)</f>
        <v>0</v>
      </c>
      <c r="G36" s="34"/>
      <c r="H36" s="34"/>
      <c r="I36" s="131">
        <v>0.15</v>
      </c>
      <c r="J36" s="130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ROUND((SUM(BI117:BI132)),  2)</f>
        <v>0</v>
      </c>
      <c r="G37" s="34"/>
      <c r="H37" s="34"/>
      <c r="I37" s="131">
        <v>0</v>
      </c>
      <c r="J37" s="130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Stání SDV OTV Studénka</v>
      </c>
      <c r="F85" s="319"/>
      <c r="G85" s="319"/>
      <c r="H85" s="319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117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PS 01 - Vzduchotechnika</v>
      </c>
      <c r="F87" s="320"/>
      <c r="G87" s="320"/>
      <c r="H87" s="320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Movavskoslezský kraj</v>
      </c>
      <c r="G89" s="36"/>
      <c r="H89" s="36"/>
      <c r="I89" s="29" t="s">
        <v>22</v>
      </c>
      <c r="J89" s="67">
        <f>IF(J12="","",J12)</f>
        <v>0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120</v>
      </c>
      <c r="D94" s="151"/>
      <c r="E94" s="151"/>
      <c r="F94" s="151"/>
      <c r="G94" s="151"/>
      <c r="H94" s="151"/>
      <c r="I94" s="151"/>
      <c r="J94" s="152" t="s">
        <v>121</v>
      </c>
      <c r="K94" s="151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122</v>
      </c>
      <c r="D96" s="36"/>
      <c r="E96" s="36"/>
      <c r="F96" s="36"/>
      <c r="G96" s="36"/>
      <c r="H96" s="36"/>
      <c r="I96" s="36"/>
      <c r="J96" s="85">
        <f>J117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54"/>
      <c r="C97" s="155"/>
      <c r="D97" s="156" t="s">
        <v>124</v>
      </c>
      <c r="E97" s="157"/>
      <c r="F97" s="157"/>
      <c r="G97" s="157"/>
      <c r="H97" s="157"/>
      <c r="I97" s="157"/>
      <c r="J97" s="158">
        <f>J118</f>
        <v>0</v>
      </c>
      <c r="K97" s="155"/>
      <c r="L97" s="159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2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2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136</v>
      </c>
      <c r="D104" s="36"/>
      <c r="E104" s="36"/>
      <c r="F104" s="36"/>
      <c r="G104" s="36"/>
      <c r="H104" s="36"/>
      <c r="I104" s="36"/>
      <c r="J104" s="36"/>
      <c r="K104" s="36"/>
      <c r="L104" s="52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2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2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18" t="str">
        <f>E7</f>
        <v>Stání SDV OTV Studénka</v>
      </c>
      <c r="F107" s="319"/>
      <c r="G107" s="319"/>
      <c r="H107" s="319"/>
      <c r="I107" s="36"/>
      <c r="J107" s="36"/>
      <c r="K107" s="36"/>
      <c r="L107" s="52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117</v>
      </c>
      <c r="D108" s="36"/>
      <c r="E108" s="36"/>
      <c r="F108" s="36"/>
      <c r="G108" s="36"/>
      <c r="H108" s="36"/>
      <c r="I108" s="36"/>
      <c r="J108" s="36"/>
      <c r="K108" s="36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71" t="str">
        <f>E9</f>
        <v>PS 01 - Vzduchotechnika</v>
      </c>
      <c r="F109" s="320"/>
      <c r="G109" s="320"/>
      <c r="H109" s="320"/>
      <c r="I109" s="36"/>
      <c r="J109" s="36"/>
      <c r="K109" s="36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Movavskoslezský kraj</v>
      </c>
      <c r="G111" s="36"/>
      <c r="H111" s="36"/>
      <c r="I111" s="29" t="s">
        <v>22</v>
      </c>
      <c r="J111" s="67">
        <f>IF(J12="","",J12)</f>
        <v>0</v>
      </c>
      <c r="K111" s="36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23</v>
      </c>
      <c r="D113" s="36"/>
      <c r="E113" s="36"/>
      <c r="F113" s="27" t="str">
        <f>E15</f>
        <v>Správa železnic, státní organizace</v>
      </c>
      <c r="G113" s="36"/>
      <c r="H113" s="36"/>
      <c r="I113" s="29" t="s">
        <v>31</v>
      </c>
      <c r="J113" s="32" t="str">
        <f>E21</f>
        <v xml:space="preserve"> </v>
      </c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29</v>
      </c>
      <c r="D114" s="36"/>
      <c r="E114" s="36"/>
      <c r="F114" s="27" t="str">
        <f>IF(E18="","",E18)</f>
        <v>Vyplň údaj</v>
      </c>
      <c r="G114" s="36"/>
      <c r="H114" s="36"/>
      <c r="I114" s="29" t="s">
        <v>34</v>
      </c>
      <c r="J114" s="32" t="str">
        <f>E24</f>
        <v xml:space="preserve"> </v>
      </c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65"/>
      <c r="B116" s="166"/>
      <c r="C116" s="167" t="s">
        <v>137</v>
      </c>
      <c r="D116" s="168" t="s">
        <v>61</v>
      </c>
      <c r="E116" s="168" t="s">
        <v>57</v>
      </c>
      <c r="F116" s="168" t="s">
        <v>58</v>
      </c>
      <c r="G116" s="168" t="s">
        <v>138</v>
      </c>
      <c r="H116" s="168" t="s">
        <v>139</v>
      </c>
      <c r="I116" s="168" t="s">
        <v>140</v>
      </c>
      <c r="J116" s="168" t="s">
        <v>121</v>
      </c>
      <c r="K116" s="169" t="s">
        <v>141</v>
      </c>
      <c r="L116" s="170"/>
      <c r="M116" s="76" t="s">
        <v>1</v>
      </c>
      <c r="N116" s="77" t="s">
        <v>40</v>
      </c>
      <c r="O116" s="77" t="s">
        <v>142</v>
      </c>
      <c r="P116" s="77" t="s">
        <v>143</v>
      </c>
      <c r="Q116" s="77" t="s">
        <v>144</v>
      </c>
      <c r="R116" s="77" t="s">
        <v>145</v>
      </c>
      <c r="S116" s="77" t="s">
        <v>146</v>
      </c>
      <c r="T116" s="78" t="s">
        <v>147</v>
      </c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</row>
    <row r="117" spans="1:65" s="2" customFormat="1" ht="22.9" customHeight="1">
      <c r="A117" s="34"/>
      <c r="B117" s="35"/>
      <c r="C117" s="83" t="s">
        <v>148</v>
      </c>
      <c r="D117" s="36"/>
      <c r="E117" s="36"/>
      <c r="F117" s="36"/>
      <c r="G117" s="36"/>
      <c r="H117" s="36"/>
      <c r="I117" s="36"/>
      <c r="J117" s="171">
        <f>BK117</f>
        <v>0</v>
      </c>
      <c r="K117" s="36"/>
      <c r="L117" s="39"/>
      <c r="M117" s="79"/>
      <c r="N117" s="172"/>
      <c r="O117" s="80"/>
      <c r="P117" s="173">
        <f>P118</f>
        <v>0</v>
      </c>
      <c r="Q117" s="80"/>
      <c r="R117" s="173">
        <f>R118</f>
        <v>0</v>
      </c>
      <c r="S117" s="80"/>
      <c r="T117" s="174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75</v>
      </c>
      <c r="AU117" s="17" t="s">
        <v>123</v>
      </c>
      <c r="BK117" s="175">
        <f>BK118</f>
        <v>0</v>
      </c>
    </row>
    <row r="118" spans="1:65" s="12" customFormat="1" ht="25.9" customHeight="1">
      <c r="B118" s="176"/>
      <c r="C118" s="177"/>
      <c r="D118" s="178" t="s">
        <v>75</v>
      </c>
      <c r="E118" s="179" t="s">
        <v>149</v>
      </c>
      <c r="F118" s="179" t="s">
        <v>150</v>
      </c>
      <c r="G118" s="177"/>
      <c r="H118" s="177"/>
      <c r="I118" s="180"/>
      <c r="J118" s="181">
        <f>BK118</f>
        <v>0</v>
      </c>
      <c r="K118" s="177"/>
      <c r="L118" s="182"/>
      <c r="M118" s="183"/>
      <c r="N118" s="184"/>
      <c r="O118" s="184"/>
      <c r="P118" s="185">
        <f>SUM(P119:P132)</f>
        <v>0</v>
      </c>
      <c r="Q118" s="184"/>
      <c r="R118" s="185">
        <f>SUM(R119:R132)</f>
        <v>0</v>
      </c>
      <c r="S118" s="184"/>
      <c r="T118" s="186">
        <f>SUM(T119:T132)</f>
        <v>0</v>
      </c>
      <c r="AR118" s="187" t="s">
        <v>84</v>
      </c>
      <c r="AT118" s="188" t="s">
        <v>75</v>
      </c>
      <c r="AU118" s="188" t="s">
        <v>76</v>
      </c>
      <c r="AY118" s="187" t="s">
        <v>151</v>
      </c>
      <c r="BK118" s="189">
        <f>SUM(BK119:BK132)</f>
        <v>0</v>
      </c>
    </row>
    <row r="119" spans="1:65" s="2" customFormat="1" ht="16.5" customHeight="1">
      <c r="A119" s="34"/>
      <c r="B119" s="35"/>
      <c r="C119" s="228" t="s">
        <v>84</v>
      </c>
      <c r="D119" s="228" t="s">
        <v>217</v>
      </c>
      <c r="E119" s="229" t="s">
        <v>1082</v>
      </c>
      <c r="F119" s="230" t="s">
        <v>1083</v>
      </c>
      <c r="G119" s="231" t="s">
        <v>1084</v>
      </c>
      <c r="H119" s="232">
        <v>8</v>
      </c>
      <c r="I119" s="233"/>
      <c r="J119" s="234">
        <f t="shared" ref="J119:J132" si="0">ROUND(I119*H119,2)</f>
        <v>0</v>
      </c>
      <c r="K119" s="230" t="s">
        <v>1</v>
      </c>
      <c r="L119" s="235"/>
      <c r="M119" s="236" t="s">
        <v>1</v>
      </c>
      <c r="N119" s="237" t="s">
        <v>43</v>
      </c>
      <c r="O119" s="72"/>
      <c r="P119" s="201">
        <f t="shared" ref="P119:P132" si="1">O119*H119</f>
        <v>0</v>
      </c>
      <c r="Q119" s="201">
        <v>0</v>
      </c>
      <c r="R119" s="201">
        <f t="shared" ref="R119:R132" si="2">Q119*H119</f>
        <v>0</v>
      </c>
      <c r="S119" s="201">
        <v>0</v>
      </c>
      <c r="T119" s="202">
        <f t="shared" ref="T119:T132" si="3"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194</v>
      </c>
      <c r="AT119" s="203" t="s">
        <v>217</v>
      </c>
      <c r="AU119" s="203" t="s">
        <v>84</v>
      </c>
      <c r="AY119" s="17" t="s">
        <v>151</v>
      </c>
      <c r="BE119" s="204">
        <f t="shared" ref="BE119:BE132" si="4">IF(N119="základní",J119,0)</f>
        <v>0</v>
      </c>
      <c r="BF119" s="204">
        <f t="shared" ref="BF119:BF132" si="5">IF(N119="snížená",J119,0)</f>
        <v>0</v>
      </c>
      <c r="BG119" s="204">
        <f t="shared" ref="BG119:BG132" si="6">IF(N119="zákl. přenesená",J119,0)</f>
        <v>0</v>
      </c>
      <c r="BH119" s="204">
        <f t="shared" ref="BH119:BH132" si="7">IF(N119="sníž. přenesená",J119,0)</f>
        <v>0</v>
      </c>
      <c r="BI119" s="204">
        <f t="shared" ref="BI119:BI132" si="8">IF(N119="nulová",J119,0)</f>
        <v>0</v>
      </c>
      <c r="BJ119" s="17" t="s">
        <v>156</v>
      </c>
      <c r="BK119" s="204">
        <f t="shared" ref="BK119:BK132" si="9">ROUND(I119*H119,2)</f>
        <v>0</v>
      </c>
      <c r="BL119" s="17" t="s">
        <v>156</v>
      </c>
      <c r="BM119" s="203" t="s">
        <v>1085</v>
      </c>
    </row>
    <row r="120" spans="1:65" s="2" customFormat="1" ht="52.15" customHeight="1">
      <c r="A120" s="34"/>
      <c r="B120" s="35"/>
      <c r="C120" s="228" t="s">
        <v>86</v>
      </c>
      <c r="D120" s="228" t="s">
        <v>217</v>
      </c>
      <c r="E120" s="229" t="s">
        <v>1086</v>
      </c>
      <c r="F120" s="230" t="s">
        <v>1087</v>
      </c>
      <c r="G120" s="231" t="s">
        <v>569</v>
      </c>
      <c r="H120" s="232">
        <v>1</v>
      </c>
      <c r="I120" s="233"/>
      <c r="J120" s="234">
        <f t="shared" si="0"/>
        <v>0</v>
      </c>
      <c r="K120" s="230" t="s">
        <v>1</v>
      </c>
      <c r="L120" s="235"/>
      <c r="M120" s="236" t="s">
        <v>1</v>
      </c>
      <c r="N120" s="237" t="s">
        <v>43</v>
      </c>
      <c r="O120" s="72"/>
      <c r="P120" s="201">
        <f t="shared" si="1"/>
        <v>0</v>
      </c>
      <c r="Q120" s="201">
        <v>0</v>
      </c>
      <c r="R120" s="201">
        <f t="shared" si="2"/>
        <v>0</v>
      </c>
      <c r="S120" s="201">
        <v>0</v>
      </c>
      <c r="T120" s="202">
        <f t="shared" si="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194</v>
      </c>
      <c r="AT120" s="203" t="s">
        <v>217</v>
      </c>
      <c r="AU120" s="203" t="s">
        <v>84</v>
      </c>
      <c r="AY120" s="17" t="s">
        <v>151</v>
      </c>
      <c r="BE120" s="204">
        <f t="shared" si="4"/>
        <v>0</v>
      </c>
      <c r="BF120" s="204">
        <f t="shared" si="5"/>
        <v>0</v>
      </c>
      <c r="BG120" s="204">
        <f t="shared" si="6"/>
        <v>0</v>
      </c>
      <c r="BH120" s="204">
        <f t="shared" si="7"/>
        <v>0</v>
      </c>
      <c r="BI120" s="204">
        <f t="shared" si="8"/>
        <v>0</v>
      </c>
      <c r="BJ120" s="17" t="s">
        <v>156</v>
      </c>
      <c r="BK120" s="204">
        <f t="shared" si="9"/>
        <v>0</v>
      </c>
      <c r="BL120" s="17" t="s">
        <v>156</v>
      </c>
      <c r="BM120" s="203" t="s">
        <v>1088</v>
      </c>
    </row>
    <row r="121" spans="1:65" s="2" customFormat="1" ht="67.5" customHeight="1">
      <c r="A121" s="34"/>
      <c r="B121" s="35"/>
      <c r="C121" s="228" t="s">
        <v>166</v>
      </c>
      <c r="D121" s="228" t="s">
        <v>217</v>
      </c>
      <c r="E121" s="229" t="s">
        <v>1089</v>
      </c>
      <c r="F121" s="230" t="s">
        <v>1090</v>
      </c>
      <c r="G121" s="231" t="s">
        <v>569</v>
      </c>
      <c r="H121" s="232">
        <v>4</v>
      </c>
      <c r="I121" s="233"/>
      <c r="J121" s="234">
        <f t="shared" si="0"/>
        <v>0</v>
      </c>
      <c r="K121" s="230" t="s">
        <v>1</v>
      </c>
      <c r="L121" s="235"/>
      <c r="M121" s="236" t="s">
        <v>1</v>
      </c>
      <c r="N121" s="237" t="s">
        <v>43</v>
      </c>
      <c r="O121" s="72"/>
      <c r="P121" s="201">
        <f t="shared" si="1"/>
        <v>0</v>
      </c>
      <c r="Q121" s="201">
        <v>0</v>
      </c>
      <c r="R121" s="201">
        <f t="shared" si="2"/>
        <v>0</v>
      </c>
      <c r="S121" s="201">
        <v>0</v>
      </c>
      <c r="T121" s="202">
        <f t="shared" si="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194</v>
      </c>
      <c r="AT121" s="203" t="s">
        <v>217</v>
      </c>
      <c r="AU121" s="203" t="s">
        <v>84</v>
      </c>
      <c r="AY121" s="17" t="s">
        <v>151</v>
      </c>
      <c r="BE121" s="204">
        <f t="shared" si="4"/>
        <v>0</v>
      </c>
      <c r="BF121" s="204">
        <f t="shared" si="5"/>
        <v>0</v>
      </c>
      <c r="BG121" s="204">
        <f t="shared" si="6"/>
        <v>0</v>
      </c>
      <c r="BH121" s="204">
        <f t="shared" si="7"/>
        <v>0</v>
      </c>
      <c r="BI121" s="204">
        <f t="shared" si="8"/>
        <v>0</v>
      </c>
      <c r="BJ121" s="17" t="s">
        <v>156</v>
      </c>
      <c r="BK121" s="204">
        <f t="shared" si="9"/>
        <v>0</v>
      </c>
      <c r="BL121" s="17" t="s">
        <v>156</v>
      </c>
      <c r="BM121" s="203" t="s">
        <v>1091</v>
      </c>
    </row>
    <row r="122" spans="1:65" s="2" customFormat="1" ht="38.65" customHeight="1">
      <c r="A122" s="34"/>
      <c r="B122" s="35"/>
      <c r="C122" s="228" t="s">
        <v>156</v>
      </c>
      <c r="D122" s="228" t="s">
        <v>217</v>
      </c>
      <c r="E122" s="229" t="s">
        <v>1092</v>
      </c>
      <c r="F122" s="230" t="s">
        <v>1093</v>
      </c>
      <c r="G122" s="231" t="s">
        <v>569</v>
      </c>
      <c r="H122" s="232">
        <v>4</v>
      </c>
      <c r="I122" s="233"/>
      <c r="J122" s="234">
        <f t="shared" si="0"/>
        <v>0</v>
      </c>
      <c r="K122" s="230" t="s">
        <v>1</v>
      </c>
      <c r="L122" s="235"/>
      <c r="M122" s="236" t="s">
        <v>1</v>
      </c>
      <c r="N122" s="237" t="s">
        <v>43</v>
      </c>
      <c r="O122" s="72"/>
      <c r="P122" s="201">
        <f t="shared" si="1"/>
        <v>0</v>
      </c>
      <c r="Q122" s="201">
        <v>0</v>
      </c>
      <c r="R122" s="201">
        <f t="shared" si="2"/>
        <v>0</v>
      </c>
      <c r="S122" s="201">
        <v>0</v>
      </c>
      <c r="T122" s="202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194</v>
      </c>
      <c r="AT122" s="203" t="s">
        <v>217</v>
      </c>
      <c r="AU122" s="203" t="s">
        <v>84</v>
      </c>
      <c r="AY122" s="17" t="s">
        <v>151</v>
      </c>
      <c r="BE122" s="204">
        <f t="shared" si="4"/>
        <v>0</v>
      </c>
      <c r="BF122" s="204">
        <f t="shared" si="5"/>
        <v>0</v>
      </c>
      <c r="BG122" s="204">
        <f t="shared" si="6"/>
        <v>0</v>
      </c>
      <c r="BH122" s="204">
        <f t="shared" si="7"/>
        <v>0</v>
      </c>
      <c r="BI122" s="204">
        <f t="shared" si="8"/>
        <v>0</v>
      </c>
      <c r="BJ122" s="17" t="s">
        <v>156</v>
      </c>
      <c r="BK122" s="204">
        <f t="shared" si="9"/>
        <v>0</v>
      </c>
      <c r="BL122" s="17" t="s">
        <v>156</v>
      </c>
      <c r="BM122" s="203" t="s">
        <v>1094</v>
      </c>
    </row>
    <row r="123" spans="1:65" s="2" customFormat="1" ht="33" customHeight="1">
      <c r="A123" s="34"/>
      <c r="B123" s="35"/>
      <c r="C123" s="228" t="s">
        <v>179</v>
      </c>
      <c r="D123" s="228" t="s">
        <v>217</v>
      </c>
      <c r="E123" s="229" t="s">
        <v>1095</v>
      </c>
      <c r="F123" s="230" t="s">
        <v>1096</v>
      </c>
      <c r="G123" s="231" t="s">
        <v>569</v>
      </c>
      <c r="H123" s="232">
        <v>4</v>
      </c>
      <c r="I123" s="233"/>
      <c r="J123" s="234">
        <f t="shared" si="0"/>
        <v>0</v>
      </c>
      <c r="K123" s="230" t="s">
        <v>1</v>
      </c>
      <c r="L123" s="235"/>
      <c r="M123" s="236" t="s">
        <v>1</v>
      </c>
      <c r="N123" s="237" t="s">
        <v>43</v>
      </c>
      <c r="O123" s="72"/>
      <c r="P123" s="201">
        <f t="shared" si="1"/>
        <v>0</v>
      </c>
      <c r="Q123" s="201">
        <v>0</v>
      </c>
      <c r="R123" s="201">
        <f t="shared" si="2"/>
        <v>0</v>
      </c>
      <c r="S123" s="201">
        <v>0</v>
      </c>
      <c r="T123" s="202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194</v>
      </c>
      <c r="AT123" s="203" t="s">
        <v>217</v>
      </c>
      <c r="AU123" s="203" t="s">
        <v>84</v>
      </c>
      <c r="AY123" s="17" t="s">
        <v>151</v>
      </c>
      <c r="BE123" s="204">
        <f t="shared" si="4"/>
        <v>0</v>
      </c>
      <c r="BF123" s="204">
        <f t="shared" si="5"/>
        <v>0</v>
      </c>
      <c r="BG123" s="204">
        <f t="shared" si="6"/>
        <v>0</v>
      </c>
      <c r="BH123" s="204">
        <f t="shared" si="7"/>
        <v>0</v>
      </c>
      <c r="BI123" s="204">
        <f t="shared" si="8"/>
        <v>0</v>
      </c>
      <c r="BJ123" s="17" t="s">
        <v>156</v>
      </c>
      <c r="BK123" s="204">
        <f t="shared" si="9"/>
        <v>0</v>
      </c>
      <c r="BL123" s="17" t="s">
        <v>156</v>
      </c>
      <c r="BM123" s="203" t="s">
        <v>1097</v>
      </c>
    </row>
    <row r="124" spans="1:65" s="2" customFormat="1" ht="38.65" customHeight="1">
      <c r="A124" s="34"/>
      <c r="B124" s="35"/>
      <c r="C124" s="228" t="s">
        <v>185</v>
      </c>
      <c r="D124" s="228" t="s">
        <v>217</v>
      </c>
      <c r="E124" s="229" t="s">
        <v>1098</v>
      </c>
      <c r="F124" s="230" t="s">
        <v>1099</v>
      </c>
      <c r="G124" s="231" t="s">
        <v>569</v>
      </c>
      <c r="H124" s="232">
        <v>4</v>
      </c>
      <c r="I124" s="233"/>
      <c r="J124" s="234">
        <f t="shared" si="0"/>
        <v>0</v>
      </c>
      <c r="K124" s="230" t="s">
        <v>1</v>
      </c>
      <c r="L124" s="235"/>
      <c r="M124" s="236" t="s">
        <v>1</v>
      </c>
      <c r="N124" s="237" t="s">
        <v>43</v>
      </c>
      <c r="O124" s="72"/>
      <c r="P124" s="201">
        <f t="shared" si="1"/>
        <v>0</v>
      </c>
      <c r="Q124" s="201">
        <v>0</v>
      </c>
      <c r="R124" s="201">
        <f t="shared" si="2"/>
        <v>0</v>
      </c>
      <c r="S124" s="201">
        <v>0</v>
      </c>
      <c r="T124" s="202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194</v>
      </c>
      <c r="AT124" s="203" t="s">
        <v>217</v>
      </c>
      <c r="AU124" s="203" t="s">
        <v>84</v>
      </c>
      <c r="AY124" s="17" t="s">
        <v>151</v>
      </c>
      <c r="BE124" s="204">
        <f t="shared" si="4"/>
        <v>0</v>
      </c>
      <c r="BF124" s="204">
        <f t="shared" si="5"/>
        <v>0</v>
      </c>
      <c r="BG124" s="204">
        <f t="shared" si="6"/>
        <v>0</v>
      </c>
      <c r="BH124" s="204">
        <f t="shared" si="7"/>
        <v>0</v>
      </c>
      <c r="BI124" s="204">
        <f t="shared" si="8"/>
        <v>0</v>
      </c>
      <c r="BJ124" s="17" t="s">
        <v>156</v>
      </c>
      <c r="BK124" s="204">
        <f t="shared" si="9"/>
        <v>0</v>
      </c>
      <c r="BL124" s="17" t="s">
        <v>156</v>
      </c>
      <c r="BM124" s="203" t="s">
        <v>1100</v>
      </c>
    </row>
    <row r="125" spans="1:65" s="2" customFormat="1" ht="24.2" customHeight="1">
      <c r="A125" s="34"/>
      <c r="B125" s="35"/>
      <c r="C125" s="228" t="s">
        <v>190</v>
      </c>
      <c r="D125" s="228" t="s">
        <v>217</v>
      </c>
      <c r="E125" s="229" t="s">
        <v>1101</v>
      </c>
      <c r="F125" s="230" t="s">
        <v>1102</v>
      </c>
      <c r="G125" s="231" t="s">
        <v>569</v>
      </c>
      <c r="H125" s="232">
        <v>4</v>
      </c>
      <c r="I125" s="233"/>
      <c r="J125" s="234">
        <f t="shared" si="0"/>
        <v>0</v>
      </c>
      <c r="K125" s="230" t="s">
        <v>1</v>
      </c>
      <c r="L125" s="235"/>
      <c r="M125" s="236" t="s">
        <v>1</v>
      </c>
      <c r="N125" s="237" t="s">
        <v>43</v>
      </c>
      <c r="O125" s="72"/>
      <c r="P125" s="201">
        <f t="shared" si="1"/>
        <v>0</v>
      </c>
      <c r="Q125" s="201">
        <v>0</v>
      </c>
      <c r="R125" s="201">
        <f t="shared" si="2"/>
        <v>0</v>
      </c>
      <c r="S125" s="201">
        <v>0</v>
      </c>
      <c r="T125" s="202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194</v>
      </c>
      <c r="AT125" s="203" t="s">
        <v>217</v>
      </c>
      <c r="AU125" s="203" t="s">
        <v>84</v>
      </c>
      <c r="AY125" s="17" t="s">
        <v>151</v>
      </c>
      <c r="BE125" s="204">
        <f t="shared" si="4"/>
        <v>0</v>
      </c>
      <c r="BF125" s="204">
        <f t="shared" si="5"/>
        <v>0</v>
      </c>
      <c r="BG125" s="204">
        <f t="shared" si="6"/>
        <v>0</v>
      </c>
      <c r="BH125" s="204">
        <f t="shared" si="7"/>
        <v>0</v>
      </c>
      <c r="BI125" s="204">
        <f t="shared" si="8"/>
        <v>0</v>
      </c>
      <c r="BJ125" s="17" t="s">
        <v>156</v>
      </c>
      <c r="BK125" s="204">
        <f t="shared" si="9"/>
        <v>0</v>
      </c>
      <c r="BL125" s="17" t="s">
        <v>156</v>
      </c>
      <c r="BM125" s="203" t="s">
        <v>1103</v>
      </c>
    </row>
    <row r="126" spans="1:65" s="2" customFormat="1" ht="24.2" customHeight="1">
      <c r="A126" s="34"/>
      <c r="B126" s="35"/>
      <c r="C126" s="228" t="s">
        <v>194</v>
      </c>
      <c r="D126" s="228" t="s">
        <v>217</v>
      </c>
      <c r="E126" s="229" t="s">
        <v>1104</v>
      </c>
      <c r="F126" s="230" t="s">
        <v>1105</v>
      </c>
      <c r="G126" s="231" t="s">
        <v>569</v>
      </c>
      <c r="H126" s="232">
        <v>4</v>
      </c>
      <c r="I126" s="233"/>
      <c r="J126" s="234">
        <f t="shared" si="0"/>
        <v>0</v>
      </c>
      <c r="K126" s="230" t="s">
        <v>1</v>
      </c>
      <c r="L126" s="235"/>
      <c r="M126" s="236" t="s">
        <v>1</v>
      </c>
      <c r="N126" s="237" t="s">
        <v>43</v>
      </c>
      <c r="O126" s="72"/>
      <c r="P126" s="201">
        <f t="shared" si="1"/>
        <v>0</v>
      </c>
      <c r="Q126" s="201">
        <v>0</v>
      </c>
      <c r="R126" s="201">
        <f t="shared" si="2"/>
        <v>0</v>
      </c>
      <c r="S126" s="201">
        <v>0</v>
      </c>
      <c r="T126" s="202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194</v>
      </c>
      <c r="AT126" s="203" t="s">
        <v>217</v>
      </c>
      <c r="AU126" s="203" t="s">
        <v>84</v>
      </c>
      <c r="AY126" s="17" t="s">
        <v>151</v>
      </c>
      <c r="BE126" s="204">
        <f t="shared" si="4"/>
        <v>0</v>
      </c>
      <c r="BF126" s="204">
        <f t="shared" si="5"/>
        <v>0</v>
      </c>
      <c r="BG126" s="204">
        <f t="shared" si="6"/>
        <v>0</v>
      </c>
      <c r="BH126" s="204">
        <f t="shared" si="7"/>
        <v>0</v>
      </c>
      <c r="BI126" s="204">
        <f t="shared" si="8"/>
        <v>0</v>
      </c>
      <c r="BJ126" s="17" t="s">
        <v>156</v>
      </c>
      <c r="BK126" s="204">
        <f t="shared" si="9"/>
        <v>0</v>
      </c>
      <c r="BL126" s="17" t="s">
        <v>156</v>
      </c>
      <c r="BM126" s="203" t="s">
        <v>1106</v>
      </c>
    </row>
    <row r="127" spans="1:65" s="2" customFormat="1" ht="33.75" customHeight="1">
      <c r="A127" s="34"/>
      <c r="B127" s="35"/>
      <c r="C127" s="228" t="s">
        <v>574</v>
      </c>
      <c r="D127" s="228" t="s">
        <v>217</v>
      </c>
      <c r="E127" s="229" t="s">
        <v>1107</v>
      </c>
      <c r="F127" s="230" t="s">
        <v>1108</v>
      </c>
      <c r="G127" s="231" t="s">
        <v>569</v>
      </c>
      <c r="H127" s="232">
        <v>4</v>
      </c>
      <c r="I127" s="233"/>
      <c r="J127" s="234">
        <f t="shared" si="0"/>
        <v>0</v>
      </c>
      <c r="K127" s="230" t="s">
        <v>1</v>
      </c>
      <c r="L127" s="235"/>
      <c r="M127" s="236" t="s">
        <v>1</v>
      </c>
      <c r="N127" s="237" t="s">
        <v>43</v>
      </c>
      <c r="O127" s="72"/>
      <c r="P127" s="201">
        <f t="shared" si="1"/>
        <v>0</v>
      </c>
      <c r="Q127" s="201">
        <v>0</v>
      </c>
      <c r="R127" s="201">
        <f t="shared" si="2"/>
        <v>0</v>
      </c>
      <c r="S127" s="201">
        <v>0</v>
      </c>
      <c r="T127" s="202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194</v>
      </c>
      <c r="AT127" s="203" t="s">
        <v>217</v>
      </c>
      <c r="AU127" s="203" t="s">
        <v>84</v>
      </c>
      <c r="AY127" s="17" t="s">
        <v>151</v>
      </c>
      <c r="BE127" s="204">
        <f t="shared" si="4"/>
        <v>0</v>
      </c>
      <c r="BF127" s="204">
        <f t="shared" si="5"/>
        <v>0</v>
      </c>
      <c r="BG127" s="204">
        <f t="shared" si="6"/>
        <v>0</v>
      </c>
      <c r="BH127" s="204">
        <f t="shared" si="7"/>
        <v>0</v>
      </c>
      <c r="BI127" s="204">
        <f t="shared" si="8"/>
        <v>0</v>
      </c>
      <c r="BJ127" s="17" t="s">
        <v>156</v>
      </c>
      <c r="BK127" s="204">
        <f t="shared" si="9"/>
        <v>0</v>
      </c>
      <c r="BL127" s="17" t="s">
        <v>156</v>
      </c>
      <c r="BM127" s="203" t="s">
        <v>1109</v>
      </c>
    </row>
    <row r="128" spans="1:65" s="2" customFormat="1" ht="52.15" customHeight="1">
      <c r="A128" s="34"/>
      <c r="B128" s="35"/>
      <c r="C128" s="228" t="s">
        <v>204</v>
      </c>
      <c r="D128" s="228" t="s">
        <v>217</v>
      </c>
      <c r="E128" s="229" t="s">
        <v>1110</v>
      </c>
      <c r="F128" s="230" t="s">
        <v>1111</v>
      </c>
      <c r="G128" s="231" t="s">
        <v>162</v>
      </c>
      <c r="H128" s="232">
        <v>16</v>
      </c>
      <c r="I128" s="233"/>
      <c r="J128" s="234">
        <f t="shared" si="0"/>
        <v>0</v>
      </c>
      <c r="K128" s="230" t="s">
        <v>1</v>
      </c>
      <c r="L128" s="235"/>
      <c r="M128" s="236" t="s">
        <v>1</v>
      </c>
      <c r="N128" s="237" t="s">
        <v>43</v>
      </c>
      <c r="O128" s="72"/>
      <c r="P128" s="201">
        <f t="shared" si="1"/>
        <v>0</v>
      </c>
      <c r="Q128" s="201">
        <v>0</v>
      </c>
      <c r="R128" s="201">
        <f t="shared" si="2"/>
        <v>0</v>
      </c>
      <c r="S128" s="201">
        <v>0</v>
      </c>
      <c r="T128" s="202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194</v>
      </c>
      <c r="AT128" s="203" t="s">
        <v>217</v>
      </c>
      <c r="AU128" s="203" t="s">
        <v>84</v>
      </c>
      <c r="AY128" s="17" t="s">
        <v>151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17" t="s">
        <v>156</v>
      </c>
      <c r="BK128" s="204">
        <f t="shared" si="9"/>
        <v>0</v>
      </c>
      <c r="BL128" s="17" t="s">
        <v>156</v>
      </c>
      <c r="BM128" s="203" t="s">
        <v>1112</v>
      </c>
    </row>
    <row r="129" spans="1:65" s="2" customFormat="1" ht="24.95" customHeight="1">
      <c r="A129" s="34"/>
      <c r="B129" s="35"/>
      <c r="C129" s="228" t="s">
        <v>209</v>
      </c>
      <c r="D129" s="228" t="s">
        <v>217</v>
      </c>
      <c r="E129" s="229" t="s">
        <v>1113</v>
      </c>
      <c r="F129" s="230" t="s">
        <v>1114</v>
      </c>
      <c r="G129" s="231" t="s">
        <v>569</v>
      </c>
      <c r="H129" s="232">
        <v>4</v>
      </c>
      <c r="I129" s="233"/>
      <c r="J129" s="234">
        <f t="shared" si="0"/>
        <v>0</v>
      </c>
      <c r="K129" s="230" t="s">
        <v>1</v>
      </c>
      <c r="L129" s="235"/>
      <c r="M129" s="236" t="s">
        <v>1</v>
      </c>
      <c r="N129" s="237" t="s">
        <v>43</v>
      </c>
      <c r="O129" s="72"/>
      <c r="P129" s="201">
        <f t="shared" si="1"/>
        <v>0</v>
      </c>
      <c r="Q129" s="201">
        <v>0</v>
      </c>
      <c r="R129" s="201">
        <f t="shared" si="2"/>
        <v>0</v>
      </c>
      <c r="S129" s="201">
        <v>0</v>
      </c>
      <c r="T129" s="202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194</v>
      </c>
      <c r="AT129" s="203" t="s">
        <v>217</v>
      </c>
      <c r="AU129" s="203" t="s">
        <v>84</v>
      </c>
      <c r="AY129" s="17" t="s">
        <v>151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17" t="s">
        <v>156</v>
      </c>
      <c r="BK129" s="204">
        <f t="shared" si="9"/>
        <v>0</v>
      </c>
      <c r="BL129" s="17" t="s">
        <v>156</v>
      </c>
      <c r="BM129" s="203" t="s">
        <v>1115</v>
      </c>
    </row>
    <row r="130" spans="1:65" s="2" customFormat="1" ht="44.25" customHeight="1">
      <c r="A130" s="34"/>
      <c r="B130" s="35"/>
      <c r="C130" s="228" t="s">
        <v>216</v>
      </c>
      <c r="D130" s="228" t="s">
        <v>217</v>
      </c>
      <c r="E130" s="229" t="s">
        <v>1116</v>
      </c>
      <c r="F130" s="230" t="s">
        <v>1117</v>
      </c>
      <c r="G130" s="231" t="s">
        <v>162</v>
      </c>
      <c r="H130" s="232">
        <v>42</v>
      </c>
      <c r="I130" s="233"/>
      <c r="J130" s="234">
        <f t="shared" si="0"/>
        <v>0</v>
      </c>
      <c r="K130" s="230" t="s">
        <v>1</v>
      </c>
      <c r="L130" s="235"/>
      <c r="M130" s="236" t="s">
        <v>1</v>
      </c>
      <c r="N130" s="237" t="s">
        <v>43</v>
      </c>
      <c r="O130" s="72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194</v>
      </c>
      <c r="AT130" s="203" t="s">
        <v>217</v>
      </c>
      <c r="AU130" s="203" t="s">
        <v>84</v>
      </c>
      <c r="AY130" s="17" t="s">
        <v>151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7" t="s">
        <v>156</v>
      </c>
      <c r="BK130" s="204">
        <f t="shared" si="9"/>
        <v>0</v>
      </c>
      <c r="BL130" s="17" t="s">
        <v>156</v>
      </c>
      <c r="BM130" s="203" t="s">
        <v>1118</v>
      </c>
    </row>
    <row r="131" spans="1:65" s="2" customFormat="1" ht="24.95" customHeight="1">
      <c r="A131" s="34"/>
      <c r="B131" s="35"/>
      <c r="C131" s="228" t="s">
        <v>224</v>
      </c>
      <c r="D131" s="228" t="s">
        <v>217</v>
      </c>
      <c r="E131" s="229" t="s">
        <v>1119</v>
      </c>
      <c r="F131" s="230" t="s">
        <v>1120</v>
      </c>
      <c r="G131" s="231" t="s">
        <v>569</v>
      </c>
      <c r="H131" s="232">
        <v>2</v>
      </c>
      <c r="I131" s="233"/>
      <c r="J131" s="234">
        <f t="shared" si="0"/>
        <v>0</v>
      </c>
      <c r="K131" s="230" t="s">
        <v>1</v>
      </c>
      <c r="L131" s="235"/>
      <c r="M131" s="236" t="s">
        <v>1</v>
      </c>
      <c r="N131" s="237" t="s">
        <v>43</v>
      </c>
      <c r="O131" s="72"/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194</v>
      </c>
      <c r="AT131" s="203" t="s">
        <v>217</v>
      </c>
      <c r="AU131" s="203" t="s">
        <v>84</v>
      </c>
      <c r="AY131" s="17" t="s">
        <v>151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7" t="s">
        <v>156</v>
      </c>
      <c r="BK131" s="204">
        <f t="shared" si="9"/>
        <v>0</v>
      </c>
      <c r="BL131" s="17" t="s">
        <v>156</v>
      </c>
      <c r="BM131" s="203" t="s">
        <v>1121</v>
      </c>
    </row>
    <row r="132" spans="1:65" s="2" customFormat="1" ht="24.2" customHeight="1">
      <c r="A132" s="34"/>
      <c r="B132" s="35"/>
      <c r="C132" s="228" t="s">
        <v>230</v>
      </c>
      <c r="D132" s="228" t="s">
        <v>217</v>
      </c>
      <c r="E132" s="229" t="s">
        <v>1122</v>
      </c>
      <c r="F132" s="230" t="s">
        <v>1123</v>
      </c>
      <c r="G132" s="231" t="s">
        <v>162</v>
      </c>
      <c r="H132" s="232">
        <v>42</v>
      </c>
      <c r="I132" s="233"/>
      <c r="J132" s="234">
        <f t="shared" si="0"/>
        <v>0</v>
      </c>
      <c r="K132" s="230" t="s">
        <v>1</v>
      </c>
      <c r="L132" s="235"/>
      <c r="M132" s="254" t="s">
        <v>1</v>
      </c>
      <c r="N132" s="255" t="s">
        <v>43</v>
      </c>
      <c r="O132" s="241"/>
      <c r="P132" s="242">
        <f t="shared" si="1"/>
        <v>0</v>
      </c>
      <c r="Q132" s="242">
        <v>0</v>
      </c>
      <c r="R132" s="242">
        <f t="shared" si="2"/>
        <v>0</v>
      </c>
      <c r="S132" s="242">
        <v>0</v>
      </c>
      <c r="T132" s="243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194</v>
      </c>
      <c r="AT132" s="203" t="s">
        <v>217</v>
      </c>
      <c r="AU132" s="203" t="s">
        <v>84</v>
      </c>
      <c r="AY132" s="17" t="s">
        <v>151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17" t="s">
        <v>156</v>
      </c>
      <c r="BK132" s="204">
        <f t="shared" si="9"/>
        <v>0</v>
      </c>
      <c r="BL132" s="17" t="s">
        <v>156</v>
      </c>
      <c r="BM132" s="203" t="s">
        <v>1124</v>
      </c>
    </row>
    <row r="133" spans="1:65" s="2" customFormat="1" ht="6.95" customHeight="1">
      <c r="A133" s="34"/>
      <c r="B133" s="55"/>
      <c r="C133" s="56"/>
      <c r="D133" s="56"/>
      <c r="E133" s="56"/>
      <c r="F133" s="56"/>
      <c r="G133" s="56"/>
      <c r="H133" s="56"/>
      <c r="I133" s="56"/>
      <c r="J133" s="56"/>
      <c r="K133" s="56"/>
      <c r="L133" s="39"/>
      <c r="M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sheetProtection algorithmName="SHA-512" hashValue="/aaZUYzZlGQzeen/H4p9/Fm9SHrZ2nCWlVZRNSNd0asqnoJJYOU4WW1x39/gS3uNqIo1AtTyn7joWNvBX3OSuw==" saltValue="+UOgkK1HdD27MqpdFrknL4q33Uaie66T3oVfGaNYSyacSiaBQf8rg5vqIPEDqRkTWzBl2HEknMBuhiLN7kwslg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33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11" t="str">
        <f>'Rekapitulace stavby'!K6</f>
        <v>Stání SDV OTV Studénka</v>
      </c>
      <c r="F7" s="312"/>
      <c r="G7" s="312"/>
      <c r="H7" s="312"/>
      <c r="L7" s="20"/>
    </row>
    <row r="8" spans="1:46" s="2" customFormat="1" ht="12" customHeight="1">
      <c r="A8" s="34"/>
      <c r="B8" s="39"/>
      <c r="C8" s="34"/>
      <c r="D8" s="120" t="s">
        <v>117</v>
      </c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1125</v>
      </c>
      <c r="F9" s="314"/>
      <c r="G9" s="314"/>
      <c r="H9" s="31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0" t="s">
        <v>18</v>
      </c>
      <c r="E11" s="34"/>
      <c r="F11" s="111" t="s">
        <v>1</v>
      </c>
      <c r="G11" s="34"/>
      <c r="H11" s="34"/>
      <c r="I11" s="120" t="s">
        <v>19</v>
      </c>
      <c r="J11" s="111" t="s">
        <v>1</v>
      </c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20</v>
      </c>
      <c r="E12" s="34"/>
      <c r="F12" s="111" t="s">
        <v>21</v>
      </c>
      <c r="G12" s="34"/>
      <c r="H12" s="34"/>
      <c r="I12" s="120" t="s">
        <v>22</v>
      </c>
      <c r="J12" s="121">
        <f>'Rekapitulace stavby'!AN8</f>
        <v>0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23</v>
      </c>
      <c r="E14" s="34"/>
      <c r="F14" s="34"/>
      <c r="G14" s="34"/>
      <c r="H14" s="34"/>
      <c r="I14" s="120" t="s">
        <v>24</v>
      </c>
      <c r="J14" s="111" t="s">
        <v>25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26</v>
      </c>
      <c r="F15" s="34"/>
      <c r="G15" s="34"/>
      <c r="H15" s="34"/>
      <c r="I15" s="120" t="s">
        <v>27</v>
      </c>
      <c r="J15" s="111" t="s">
        <v>28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29</v>
      </c>
      <c r="E17" s="34"/>
      <c r="F17" s="34"/>
      <c r="G17" s="34"/>
      <c r="H17" s="34"/>
      <c r="I17" s="120" t="s">
        <v>24</v>
      </c>
      <c r="J17" s="30" t="str">
        <f>'Rekapitulace stavby'!AN13</f>
        <v>Vyplň údaj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20" t="s">
        <v>27</v>
      </c>
      <c r="J18" s="30" t="str">
        <f>'Rekapitulace stavby'!AN14</f>
        <v>Vyplň údaj</v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31</v>
      </c>
      <c r="E20" s="34"/>
      <c r="F20" s="34"/>
      <c r="G20" s="34"/>
      <c r="H20" s="34"/>
      <c r="I20" s="120" t="s">
        <v>24</v>
      </c>
      <c r="J20" s="111" t="str">
        <f>IF('Rekapitulace stavby'!AN16="","",'Rekapitulace stavby'!AN16)</f>
        <v/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tr">
        <f>IF('Rekapitulace stavby'!E17="","",'Rekapitulace stavby'!E17)</f>
        <v xml:space="preserve"> </v>
      </c>
      <c r="F21" s="34"/>
      <c r="G21" s="34"/>
      <c r="H21" s="34"/>
      <c r="I21" s="120" t="s">
        <v>27</v>
      </c>
      <c r="J21" s="111" t="str">
        <f>IF('Rekapitulace stavby'!AN17="","",'Rekapitulace stavby'!AN17)</f>
        <v/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34</v>
      </c>
      <c r="E23" s="34"/>
      <c r="F23" s="34"/>
      <c r="G23" s="34"/>
      <c r="H23" s="34"/>
      <c r="I23" s="120" t="s">
        <v>24</v>
      </c>
      <c r="J23" s="111" t="str">
        <f>IF('Rekapitulace stavby'!AN19="","",'Rekapitulace stavby'!AN19)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1" t="str">
        <f>IF('Rekapitulace stavby'!AN20="","",'Rekapitulace stavby'!AN20)</f>
        <v/>
      </c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17" t="s">
        <v>1</v>
      </c>
      <c r="F27" s="317"/>
      <c r="G27" s="317"/>
      <c r="H27" s="317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ROUND(J116, 2)</f>
        <v>0</v>
      </c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40</v>
      </c>
      <c r="E33" s="120" t="s">
        <v>41</v>
      </c>
      <c r="F33" s="130">
        <f>ROUND((SUM(BE116:BE153)),  2)</f>
        <v>0</v>
      </c>
      <c r="G33" s="34"/>
      <c r="H33" s="34"/>
      <c r="I33" s="131">
        <v>0.21</v>
      </c>
      <c r="J33" s="130">
        <f>ROUND(((SUM(BE116:BE153))*I33),  2)</f>
        <v>0</v>
      </c>
      <c r="K33" s="34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20" t="s">
        <v>42</v>
      </c>
      <c r="F34" s="130">
        <f>ROUND((SUM(BF116:BF153)),  2)</f>
        <v>0</v>
      </c>
      <c r="G34" s="34"/>
      <c r="H34" s="34"/>
      <c r="I34" s="131">
        <v>0.15</v>
      </c>
      <c r="J34" s="130">
        <f>ROUND(((SUM(BF116:BF153))*I34),  2)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40</v>
      </c>
      <c r="E35" s="120" t="s">
        <v>43</v>
      </c>
      <c r="F35" s="130">
        <f>ROUND((SUM(BG116:BG153)),  2)</f>
        <v>0</v>
      </c>
      <c r="G35" s="34"/>
      <c r="H35" s="34"/>
      <c r="I35" s="131">
        <v>0.21</v>
      </c>
      <c r="J35" s="130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44</v>
      </c>
      <c r="F36" s="130">
        <f>ROUND((SUM(BH116:BH153)),  2)</f>
        <v>0</v>
      </c>
      <c r="G36" s="34"/>
      <c r="H36" s="34"/>
      <c r="I36" s="131">
        <v>0.15</v>
      </c>
      <c r="J36" s="130">
        <f>0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ROUND((SUM(BI116:BI153)),  2)</f>
        <v>0</v>
      </c>
      <c r="G37" s="34"/>
      <c r="H37" s="34"/>
      <c r="I37" s="131">
        <v>0</v>
      </c>
      <c r="J37" s="130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Stání SDV OTV Studénka</v>
      </c>
      <c r="F85" s="319"/>
      <c r="G85" s="319"/>
      <c r="H85" s="319"/>
      <c r="I85" s="36"/>
      <c r="J85" s="36"/>
      <c r="K85" s="36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117</v>
      </c>
      <c r="D86" s="36"/>
      <c r="E86" s="36"/>
      <c r="F86" s="36"/>
      <c r="G86" s="36"/>
      <c r="H86" s="36"/>
      <c r="I86" s="36"/>
      <c r="J86" s="36"/>
      <c r="K86" s="36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PS 02 - Poplachový zabezpečovací a tísňový systém</v>
      </c>
      <c r="F87" s="320"/>
      <c r="G87" s="320"/>
      <c r="H87" s="320"/>
      <c r="I87" s="36"/>
      <c r="J87" s="36"/>
      <c r="K87" s="36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Movavskoslezský kraj</v>
      </c>
      <c r="G89" s="36"/>
      <c r="H89" s="36"/>
      <c r="I89" s="29" t="s">
        <v>22</v>
      </c>
      <c r="J89" s="67">
        <f>IF(J12="","",J12)</f>
        <v>0</v>
      </c>
      <c r="K89" s="36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120</v>
      </c>
      <c r="D94" s="151"/>
      <c r="E94" s="151"/>
      <c r="F94" s="151"/>
      <c r="G94" s="151"/>
      <c r="H94" s="151"/>
      <c r="I94" s="151"/>
      <c r="J94" s="152" t="s">
        <v>121</v>
      </c>
      <c r="K94" s="151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122</v>
      </c>
      <c r="D96" s="36"/>
      <c r="E96" s="36"/>
      <c r="F96" s="36"/>
      <c r="G96" s="36"/>
      <c r="H96" s="36"/>
      <c r="I96" s="36"/>
      <c r="J96" s="85">
        <f>J116</f>
        <v>0</v>
      </c>
      <c r="K96" s="36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2" customFormat="1" ht="21.7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2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31" s="2" customFormat="1" ht="6.95" customHeight="1">
      <c r="A98" s="34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2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pans="1:31" s="2" customFormat="1" ht="6.95" customHeight="1">
      <c r="A102" s="34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24.95" customHeight="1">
      <c r="A103" s="34"/>
      <c r="B103" s="35"/>
      <c r="C103" s="23" t="s">
        <v>136</v>
      </c>
      <c r="D103" s="36"/>
      <c r="E103" s="36"/>
      <c r="F103" s="36"/>
      <c r="G103" s="36"/>
      <c r="H103" s="36"/>
      <c r="I103" s="36"/>
      <c r="J103" s="36"/>
      <c r="K103" s="36"/>
      <c r="L103" s="52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2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2" customHeight="1">
      <c r="A105" s="34"/>
      <c r="B105" s="35"/>
      <c r="C105" s="29" t="s">
        <v>16</v>
      </c>
      <c r="D105" s="36"/>
      <c r="E105" s="36"/>
      <c r="F105" s="36"/>
      <c r="G105" s="36"/>
      <c r="H105" s="36"/>
      <c r="I105" s="36"/>
      <c r="J105" s="36"/>
      <c r="K105" s="36"/>
      <c r="L105" s="52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6.5" customHeight="1">
      <c r="A106" s="34"/>
      <c r="B106" s="35"/>
      <c r="C106" s="36"/>
      <c r="D106" s="36"/>
      <c r="E106" s="318" t="str">
        <f>E7</f>
        <v>Stání SDV OTV Studénka</v>
      </c>
      <c r="F106" s="319"/>
      <c r="G106" s="319"/>
      <c r="H106" s="319"/>
      <c r="I106" s="36"/>
      <c r="J106" s="36"/>
      <c r="K106" s="36"/>
      <c r="L106" s="52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117</v>
      </c>
      <c r="D107" s="36"/>
      <c r="E107" s="36"/>
      <c r="F107" s="36"/>
      <c r="G107" s="36"/>
      <c r="H107" s="36"/>
      <c r="I107" s="36"/>
      <c r="J107" s="36"/>
      <c r="K107" s="36"/>
      <c r="L107" s="52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71" t="str">
        <f>E9</f>
        <v>PS 02 - Poplachový zabezpečovací a tísňový systém</v>
      </c>
      <c r="F108" s="320"/>
      <c r="G108" s="320"/>
      <c r="H108" s="320"/>
      <c r="I108" s="36"/>
      <c r="J108" s="36"/>
      <c r="K108" s="36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20</v>
      </c>
      <c r="D110" s="36"/>
      <c r="E110" s="36"/>
      <c r="F110" s="27" t="str">
        <f>F12</f>
        <v>Movavskoslezský kraj</v>
      </c>
      <c r="G110" s="36"/>
      <c r="H110" s="36"/>
      <c r="I110" s="29" t="s">
        <v>22</v>
      </c>
      <c r="J110" s="67">
        <f>IF(J12="","",J12)</f>
        <v>0</v>
      </c>
      <c r="K110" s="36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5.2" customHeight="1">
      <c r="A112" s="34"/>
      <c r="B112" s="35"/>
      <c r="C112" s="29" t="s">
        <v>23</v>
      </c>
      <c r="D112" s="36"/>
      <c r="E112" s="36"/>
      <c r="F112" s="27" t="str">
        <f>E15</f>
        <v>Správa železnic, státní organizace</v>
      </c>
      <c r="G112" s="36"/>
      <c r="H112" s="36"/>
      <c r="I112" s="29" t="s">
        <v>31</v>
      </c>
      <c r="J112" s="32" t="str">
        <f>E21</f>
        <v xml:space="preserve"> </v>
      </c>
      <c r="K112" s="36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29</v>
      </c>
      <c r="D113" s="36"/>
      <c r="E113" s="36"/>
      <c r="F113" s="27" t="str">
        <f>IF(E18="","",E18)</f>
        <v>Vyplň údaj</v>
      </c>
      <c r="G113" s="36"/>
      <c r="H113" s="36"/>
      <c r="I113" s="29" t="s">
        <v>34</v>
      </c>
      <c r="J113" s="32" t="str">
        <f>E24</f>
        <v xml:space="preserve"> </v>
      </c>
      <c r="K113" s="36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0.3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11" customFormat="1" ht="29.25" customHeight="1">
      <c r="A115" s="165"/>
      <c r="B115" s="166"/>
      <c r="C115" s="167" t="s">
        <v>137</v>
      </c>
      <c r="D115" s="168" t="s">
        <v>61</v>
      </c>
      <c r="E115" s="168" t="s">
        <v>57</v>
      </c>
      <c r="F115" s="168" t="s">
        <v>58</v>
      </c>
      <c r="G115" s="168" t="s">
        <v>138</v>
      </c>
      <c r="H115" s="168" t="s">
        <v>139</v>
      </c>
      <c r="I115" s="168" t="s">
        <v>140</v>
      </c>
      <c r="J115" s="168" t="s">
        <v>121</v>
      </c>
      <c r="K115" s="169" t="s">
        <v>141</v>
      </c>
      <c r="L115" s="170"/>
      <c r="M115" s="76" t="s">
        <v>1</v>
      </c>
      <c r="N115" s="77" t="s">
        <v>40</v>
      </c>
      <c r="O115" s="77" t="s">
        <v>142</v>
      </c>
      <c r="P115" s="77" t="s">
        <v>143</v>
      </c>
      <c r="Q115" s="77" t="s">
        <v>144</v>
      </c>
      <c r="R115" s="77" t="s">
        <v>145</v>
      </c>
      <c r="S115" s="77" t="s">
        <v>146</v>
      </c>
      <c r="T115" s="78" t="s">
        <v>147</v>
      </c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/>
    </row>
    <row r="116" spans="1:65" s="2" customFormat="1" ht="22.9" customHeight="1">
      <c r="A116" s="34"/>
      <c r="B116" s="35"/>
      <c r="C116" s="83" t="s">
        <v>148</v>
      </c>
      <c r="D116" s="36"/>
      <c r="E116" s="36"/>
      <c r="F116" s="36"/>
      <c r="G116" s="36"/>
      <c r="H116" s="36"/>
      <c r="I116" s="36"/>
      <c r="J116" s="171">
        <f>BK116</f>
        <v>0</v>
      </c>
      <c r="K116" s="36"/>
      <c r="L116" s="39"/>
      <c r="M116" s="79"/>
      <c r="N116" s="172"/>
      <c r="O116" s="80"/>
      <c r="P116" s="173">
        <f>SUM(P117:P153)</f>
        <v>0</v>
      </c>
      <c r="Q116" s="80"/>
      <c r="R116" s="173">
        <f>SUM(R117:R153)</f>
        <v>0</v>
      </c>
      <c r="S116" s="80"/>
      <c r="T116" s="174">
        <f>SUM(T117:T153)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75</v>
      </c>
      <c r="AU116" s="17" t="s">
        <v>123</v>
      </c>
      <c r="BK116" s="175">
        <f>SUM(BK117:BK153)</f>
        <v>0</v>
      </c>
    </row>
    <row r="117" spans="1:65" s="2" customFormat="1" ht="16.5" customHeight="1">
      <c r="A117" s="34"/>
      <c r="B117" s="35"/>
      <c r="C117" s="192" t="s">
        <v>84</v>
      </c>
      <c r="D117" s="192" t="s">
        <v>152</v>
      </c>
      <c r="E117" s="193" t="s">
        <v>1126</v>
      </c>
      <c r="F117" s="194" t="s">
        <v>1127</v>
      </c>
      <c r="G117" s="195" t="s">
        <v>562</v>
      </c>
      <c r="H117" s="196">
        <v>1</v>
      </c>
      <c r="I117" s="197"/>
      <c r="J117" s="198">
        <f t="shared" ref="J117:J153" si="0">ROUND(I117*H117,2)</f>
        <v>0</v>
      </c>
      <c r="K117" s="194" t="s">
        <v>1128</v>
      </c>
      <c r="L117" s="39"/>
      <c r="M117" s="199" t="s">
        <v>1</v>
      </c>
      <c r="N117" s="200" t="s">
        <v>43</v>
      </c>
      <c r="O117" s="72"/>
      <c r="P117" s="201">
        <f t="shared" ref="P117:P153" si="1">O117*H117</f>
        <v>0</v>
      </c>
      <c r="Q117" s="201">
        <v>0</v>
      </c>
      <c r="R117" s="201">
        <f t="shared" ref="R117:R153" si="2">Q117*H117</f>
        <v>0</v>
      </c>
      <c r="S117" s="201">
        <v>0</v>
      </c>
      <c r="T117" s="202">
        <f t="shared" ref="T117:T153" si="3"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156</v>
      </c>
      <c r="AT117" s="203" t="s">
        <v>152</v>
      </c>
      <c r="AU117" s="203" t="s">
        <v>76</v>
      </c>
      <c r="AY117" s="17" t="s">
        <v>151</v>
      </c>
      <c r="BE117" s="204">
        <f t="shared" ref="BE117:BE153" si="4">IF(N117="základní",J117,0)</f>
        <v>0</v>
      </c>
      <c r="BF117" s="204">
        <f t="shared" ref="BF117:BF153" si="5">IF(N117="snížená",J117,0)</f>
        <v>0</v>
      </c>
      <c r="BG117" s="204">
        <f t="shared" ref="BG117:BG153" si="6">IF(N117="zákl. přenesená",J117,0)</f>
        <v>0</v>
      </c>
      <c r="BH117" s="204">
        <f t="shared" ref="BH117:BH153" si="7">IF(N117="sníž. přenesená",J117,0)</f>
        <v>0</v>
      </c>
      <c r="BI117" s="204">
        <f t="shared" ref="BI117:BI153" si="8">IF(N117="nulová",J117,0)</f>
        <v>0</v>
      </c>
      <c r="BJ117" s="17" t="s">
        <v>156</v>
      </c>
      <c r="BK117" s="204">
        <f t="shared" ref="BK117:BK153" si="9">ROUND(I117*H117,2)</f>
        <v>0</v>
      </c>
      <c r="BL117" s="17" t="s">
        <v>156</v>
      </c>
      <c r="BM117" s="203" t="s">
        <v>86</v>
      </c>
    </row>
    <row r="118" spans="1:65" s="2" customFormat="1" ht="16.5" customHeight="1">
      <c r="A118" s="34"/>
      <c r="B118" s="35"/>
      <c r="C118" s="192" t="s">
        <v>86</v>
      </c>
      <c r="D118" s="192" t="s">
        <v>152</v>
      </c>
      <c r="E118" s="193" t="s">
        <v>1129</v>
      </c>
      <c r="F118" s="194" t="s">
        <v>1130</v>
      </c>
      <c r="G118" s="195" t="s">
        <v>562</v>
      </c>
      <c r="H118" s="196">
        <v>1</v>
      </c>
      <c r="I118" s="197"/>
      <c r="J118" s="198">
        <f t="shared" si="0"/>
        <v>0</v>
      </c>
      <c r="K118" s="194" t="s">
        <v>1128</v>
      </c>
      <c r="L118" s="39"/>
      <c r="M118" s="199" t="s">
        <v>1</v>
      </c>
      <c r="N118" s="200" t="s">
        <v>43</v>
      </c>
      <c r="O118" s="72"/>
      <c r="P118" s="201">
        <f t="shared" si="1"/>
        <v>0</v>
      </c>
      <c r="Q118" s="201">
        <v>0</v>
      </c>
      <c r="R118" s="201">
        <f t="shared" si="2"/>
        <v>0</v>
      </c>
      <c r="S118" s="201">
        <v>0</v>
      </c>
      <c r="T118" s="202">
        <f t="shared" si="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156</v>
      </c>
      <c r="AT118" s="203" t="s">
        <v>152</v>
      </c>
      <c r="AU118" s="203" t="s">
        <v>76</v>
      </c>
      <c r="AY118" s="17" t="s">
        <v>151</v>
      </c>
      <c r="BE118" s="204">
        <f t="shared" si="4"/>
        <v>0</v>
      </c>
      <c r="BF118" s="204">
        <f t="shared" si="5"/>
        <v>0</v>
      </c>
      <c r="BG118" s="204">
        <f t="shared" si="6"/>
        <v>0</v>
      </c>
      <c r="BH118" s="204">
        <f t="shared" si="7"/>
        <v>0</v>
      </c>
      <c r="BI118" s="204">
        <f t="shared" si="8"/>
        <v>0</v>
      </c>
      <c r="BJ118" s="17" t="s">
        <v>156</v>
      </c>
      <c r="BK118" s="204">
        <f t="shared" si="9"/>
        <v>0</v>
      </c>
      <c r="BL118" s="17" t="s">
        <v>156</v>
      </c>
      <c r="BM118" s="203" t="s">
        <v>156</v>
      </c>
    </row>
    <row r="119" spans="1:65" s="2" customFormat="1" ht="24.2" customHeight="1">
      <c r="A119" s="34"/>
      <c r="B119" s="35"/>
      <c r="C119" s="192" t="s">
        <v>166</v>
      </c>
      <c r="D119" s="192" t="s">
        <v>152</v>
      </c>
      <c r="E119" s="193" t="s">
        <v>1131</v>
      </c>
      <c r="F119" s="194" t="s">
        <v>1132</v>
      </c>
      <c r="G119" s="195" t="s">
        <v>562</v>
      </c>
      <c r="H119" s="196">
        <v>1</v>
      </c>
      <c r="I119" s="197"/>
      <c r="J119" s="198">
        <f t="shared" si="0"/>
        <v>0</v>
      </c>
      <c r="K119" s="194" t="s">
        <v>1128</v>
      </c>
      <c r="L119" s="39"/>
      <c r="M119" s="199" t="s">
        <v>1</v>
      </c>
      <c r="N119" s="200" t="s">
        <v>43</v>
      </c>
      <c r="O119" s="72"/>
      <c r="P119" s="201">
        <f t="shared" si="1"/>
        <v>0</v>
      </c>
      <c r="Q119" s="201">
        <v>0</v>
      </c>
      <c r="R119" s="201">
        <f t="shared" si="2"/>
        <v>0</v>
      </c>
      <c r="S119" s="201">
        <v>0</v>
      </c>
      <c r="T119" s="202">
        <f t="shared" si="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156</v>
      </c>
      <c r="AT119" s="203" t="s">
        <v>152</v>
      </c>
      <c r="AU119" s="203" t="s">
        <v>76</v>
      </c>
      <c r="AY119" s="17" t="s">
        <v>151</v>
      </c>
      <c r="BE119" s="204">
        <f t="shared" si="4"/>
        <v>0</v>
      </c>
      <c r="BF119" s="204">
        <f t="shared" si="5"/>
        <v>0</v>
      </c>
      <c r="BG119" s="204">
        <f t="shared" si="6"/>
        <v>0</v>
      </c>
      <c r="BH119" s="204">
        <f t="shared" si="7"/>
        <v>0</v>
      </c>
      <c r="BI119" s="204">
        <f t="shared" si="8"/>
        <v>0</v>
      </c>
      <c r="BJ119" s="17" t="s">
        <v>156</v>
      </c>
      <c r="BK119" s="204">
        <f t="shared" si="9"/>
        <v>0</v>
      </c>
      <c r="BL119" s="17" t="s">
        <v>156</v>
      </c>
      <c r="BM119" s="203" t="s">
        <v>185</v>
      </c>
    </row>
    <row r="120" spans="1:65" s="2" customFormat="1" ht="33" customHeight="1">
      <c r="A120" s="34"/>
      <c r="B120" s="35"/>
      <c r="C120" s="192" t="s">
        <v>156</v>
      </c>
      <c r="D120" s="192" t="s">
        <v>152</v>
      </c>
      <c r="E120" s="193" t="s">
        <v>1133</v>
      </c>
      <c r="F120" s="194" t="s">
        <v>1134</v>
      </c>
      <c r="G120" s="195" t="s">
        <v>562</v>
      </c>
      <c r="H120" s="196">
        <v>1</v>
      </c>
      <c r="I120" s="197"/>
      <c r="J120" s="198">
        <f t="shared" si="0"/>
        <v>0</v>
      </c>
      <c r="K120" s="194" t="s">
        <v>1128</v>
      </c>
      <c r="L120" s="39"/>
      <c r="M120" s="199" t="s">
        <v>1</v>
      </c>
      <c r="N120" s="200" t="s">
        <v>43</v>
      </c>
      <c r="O120" s="72"/>
      <c r="P120" s="201">
        <f t="shared" si="1"/>
        <v>0</v>
      </c>
      <c r="Q120" s="201">
        <v>0</v>
      </c>
      <c r="R120" s="201">
        <f t="shared" si="2"/>
        <v>0</v>
      </c>
      <c r="S120" s="201">
        <v>0</v>
      </c>
      <c r="T120" s="202">
        <f t="shared" si="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156</v>
      </c>
      <c r="AT120" s="203" t="s">
        <v>152</v>
      </c>
      <c r="AU120" s="203" t="s">
        <v>76</v>
      </c>
      <c r="AY120" s="17" t="s">
        <v>151</v>
      </c>
      <c r="BE120" s="204">
        <f t="shared" si="4"/>
        <v>0</v>
      </c>
      <c r="BF120" s="204">
        <f t="shared" si="5"/>
        <v>0</v>
      </c>
      <c r="BG120" s="204">
        <f t="shared" si="6"/>
        <v>0</v>
      </c>
      <c r="BH120" s="204">
        <f t="shared" si="7"/>
        <v>0</v>
      </c>
      <c r="BI120" s="204">
        <f t="shared" si="8"/>
        <v>0</v>
      </c>
      <c r="BJ120" s="17" t="s">
        <v>156</v>
      </c>
      <c r="BK120" s="204">
        <f t="shared" si="9"/>
        <v>0</v>
      </c>
      <c r="BL120" s="17" t="s">
        <v>156</v>
      </c>
      <c r="BM120" s="203" t="s">
        <v>194</v>
      </c>
    </row>
    <row r="121" spans="1:65" s="2" customFormat="1" ht="16.5" customHeight="1">
      <c r="A121" s="34"/>
      <c r="B121" s="35"/>
      <c r="C121" s="192" t="s">
        <v>179</v>
      </c>
      <c r="D121" s="192" t="s">
        <v>152</v>
      </c>
      <c r="E121" s="193" t="s">
        <v>1135</v>
      </c>
      <c r="F121" s="194" t="s">
        <v>1136</v>
      </c>
      <c r="G121" s="195" t="s">
        <v>562</v>
      </c>
      <c r="H121" s="196">
        <v>3</v>
      </c>
      <c r="I121" s="197"/>
      <c r="J121" s="198">
        <f t="shared" si="0"/>
        <v>0</v>
      </c>
      <c r="K121" s="194" t="s">
        <v>1128</v>
      </c>
      <c r="L121" s="39"/>
      <c r="M121" s="199" t="s">
        <v>1</v>
      </c>
      <c r="N121" s="200" t="s">
        <v>43</v>
      </c>
      <c r="O121" s="72"/>
      <c r="P121" s="201">
        <f t="shared" si="1"/>
        <v>0</v>
      </c>
      <c r="Q121" s="201">
        <v>0</v>
      </c>
      <c r="R121" s="201">
        <f t="shared" si="2"/>
        <v>0</v>
      </c>
      <c r="S121" s="201">
        <v>0</v>
      </c>
      <c r="T121" s="202">
        <f t="shared" si="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156</v>
      </c>
      <c r="AT121" s="203" t="s">
        <v>152</v>
      </c>
      <c r="AU121" s="203" t="s">
        <v>76</v>
      </c>
      <c r="AY121" s="17" t="s">
        <v>151</v>
      </c>
      <c r="BE121" s="204">
        <f t="shared" si="4"/>
        <v>0</v>
      </c>
      <c r="BF121" s="204">
        <f t="shared" si="5"/>
        <v>0</v>
      </c>
      <c r="BG121" s="204">
        <f t="shared" si="6"/>
        <v>0</v>
      </c>
      <c r="BH121" s="204">
        <f t="shared" si="7"/>
        <v>0</v>
      </c>
      <c r="BI121" s="204">
        <f t="shared" si="8"/>
        <v>0</v>
      </c>
      <c r="BJ121" s="17" t="s">
        <v>156</v>
      </c>
      <c r="BK121" s="204">
        <f t="shared" si="9"/>
        <v>0</v>
      </c>
      <c r="BL121" s="17" t="s">
        <v>156</v>
      </c>
      <c r="BM121" s="203" t="s">
        <v>204</v>
      </c>
    </row>
    <row r="122" spans="1:65" s="2" customFormat="1" ht="24.2" customHeight="1">
      <c r="A122" s="34"/>
      <c r="B122" s="35"/>
      <c r="C122" s="192" t="s">
        <v>185</v>
      </c>
      <c r="D122" s="192" t="s">
        <v>152</v>
      </c>
      <c r="E122" s="193" t="s">
        <v>1137</v>
      </c>
      <c r="F122" s="194" t="s">
        <v>1138</v>
      </c>
      <c r="G122" s="195" t="s">
        <v>562</v>
      </c>
      <c r="H122" s="196">
        <v>1</v>
      </c>
      <c r="I122" s="197"/>
      <c r="J122" s="198">
        <f t="shared" si="0"/>
        <v>0</v>
      </c>
      <c r="K122" s="194" t="s">
        <v>1128</v>
      </c>
      <c r="L122" s="39"/>
      <c r="M122" s="199" t="s">
        <v>1</v>
      </c>
      <c r="N122" s="200" t="s">
        <v>43</v>
      </c>
      <c r="O122" s="72"/>
      <c r="P122" s="201">
        <f t="shared" si="1"/>
        <v>0</v>
      </c>
      <c r="Q122" s="201">
        <v>0</v>
      </c>
      <c r="R122" s="201">
        <f t="shared" si="2"/>
        <v>0</v>
      </c>
      <c r="S122" s="201">
        <v>0</v>
      </c>
      <c r="T122" s="202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156</v>
      </c>
      <c r="AT122" s="203" t="s">
        <v>152</v>
      </c>
      <c r="AU122" s="203" t="s">
        <v>76</v>
      </c>
      <c r="AY122" s="17" t="s">
        <v>151</v>
      </c>
      <c r="BE122" s="204">
        <f t="shared" si="4"/>
        <v>0</v>
      </c>
      <c r="BF122" s="204">
        <f t="shared" si="5"/>
        <v>0</v>
      </c>
      <c r="BG122" s="204">
        <f t="shared" si="6"/>
        <v>0</v>
      </c>
      <c r="BH122" s="204">
        <f t="shared" si="7"/>
        <v>0</v>
      </c>
      <c r="BI122" s="204">
        <f t="shared" si="8"/>
        <v>0</v>
      </c>
      <c r="BJ122" s="17" t="s">
        <v>156</v>
      </c>
      <c r="BK122" s="204">
        <f t="shared" si="9"/>
        <v>0</v>
      </c>
      <c r="BL122" s="17" t="s">
        <v>156</v>
      </c>
      <c r="BM122" s="203" t="s">
        <v>216</v>
      </c>
    </row>
    <row r="123" spans="1:65" s="2" customFormat="1" ht="16.5" customHeight="1">
      <c r="A123" s="34"/>
      <c r="B123" s="35"/>
      <c r="C123" s="192" t="s">
        <v>190</v>
      </c>
      <c r="D123" s="192" t="s">
        <v>152</v>
      </c>
      <c r="E123" s="193" t="s">
        <v>1139</v>
      </c>
      <c r="F123" s="194" t="s">
        <v>1140</v>
      </c>
      <c r="G123" s="195" t="s">
        <v>562</v>
      </c>
      <c r="H123" s="196">
        <v>1</v>
      </c>
      <c r="I123" s="197"/>
      <c r="J123" s="198">
        <f t="shared" si="0"/>
        <v>0</v>
      </c>
      <c r="K123" s="194" t="s">
        <v>1128</v>
      </c>
      <c r="L123" s="39"/>
      <c r="M123" s="199" t="s">
        <v>1</v>
      </c>
      <c r="N123" s="200" t="s">
        <v>43</v>
      </c>
      <c r="O123" s="72"/>
      <c r="P123" s="201">
        <f t="shared" si="1"/>
        <v>0</v>
      </c>
      <c r="Q123" s="201">
        <v>0</v>
      </c>
      <c r="R123" s="201">
        <f t="shared" si="2"/>
        <v>0</v>
      </c>
      <c r="S123" s="201">
        <v>0</v>
      </c>
      <c r="T123" s="202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156</v>
      </c>
      <c r="AT123" s="203" t="s">
        <v>152</v>
      </c>
      <c r="AU123" s="203" t="s">
        <v>76</v>
      </c>
      <c r="AY123" s="17" t="s">
        <v>151</v>
      </c>
      <c r="BE123" s="204">
        <f t="shared" si="4"/>
        <v>0</v>
      </c>
      <c r="BF123" s="204">
        <f t="shared" si="5"/>
        <v>0</v>
      </c>
      <c r="BG123" s="204">
        <f t="shared" si="6"/>
        <v>0</v>
      </c>
      <c r="BH123" s="204">
        <f t="shared" si="7"/>
        <v>0</v>
      </c>
      <c r="BI123" s="204">
        <f t="shared" si="8"/>
        <v>0</v>
      </c>
      <c r="BJ123" s="17" t="s">
        <v>156</v>
      </c>
      <c r="BK123" s="204">
        <f t="shared" si="9"/>
        <v>0</v>
      </c>
      <c r="BL123" s="17" t="s">
        <v>156</v>
      </c>
      <c r="BM123" s="203" t="s">
        <v>230</v>
      </c>
    </row>
    <row r="124" spans="1:65" s="2" customFormat="1" ht="16.5" customHeight="1">
      <c r="A124" s="34"/>
      <c r="B124" s="35"/>
      <c r="C124" s="192" t="s">
        <v>194</v>
      </c>
      <c r="D124" s="192" t="s">
        <v>152</v>
      </c>
      <c r="E124" s="193" t="s">
        <v>1141</v>
      </c>
      <c r="F124" s="194" t="s">
        <v>1142</v>
      </c>
      <c r="G124" s="195" t="s">
        <v>562</v>
      </c>
      <c r="H124" s="196">
        <v>1</v>
      </c>
      <c r="I124" s="197"/>
      <c r="J124" s="198">
        <f t="shared" si="0"/>
        <v>0</v>
      </c>
      <c r="K124" s="194" t="s">
        <v>1</v>
      </c>
      <c r="L124" s="39"/>
      <c r="M124" s="199" t="s">
        <v>1</v>
      </c>
      <c r="N124" s="200" t="s">
        <v>43</v>
      </c>
      <c r="O124" s="72"/>
      <c r="P124" s="201">
        <f t="shared" si="1"/>
        <v>0</v>
      </c>
      <c r="Q124" s="201">
        <v>0</v>
      </c>
      <c r="R124" s="201">
        <f t="shared" si="2"/>
        <v>0</v>
      </c>
      <c r="S124" s="201">
        <v>0</v>
      </c>
      <c r="T124" s="202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156</v>
      </c>
      <c r="AT124" s="203" t="s">
        <v>152</v>
      </c>
      <c r="AU124" s="203" t="s">
        <v>76</v>
      </c>
      <c r="AY124" s="17" t="s">
        <v>151</v>
      </c>
      <c r="BE124" s="204">
        <f t="shared" si="4"/>
        <v>0</v>
      </c>
      <c r="BF124" s="204">
        <f t="shared" si="5"/>
        <v>0</v>
      </c>
      <c r="BG124" s="204">
        <f t="shared" si="6"/>
        <v>0</v>
      </c>
      <c r="BH124" s="204">
        <f t="shared" si="7"/>
        <v>0</v>
      </c>
      <c r="BI124" s="204">
        <f t="shared" si="8"/>
        <v>0</v>
      </c>
      <c r="BJ124" s="17" t="s">
        <v>156</v>
      </c>
      <c r="BK124" s="204">
        <f t="shared" si="9"/>
        <v>0</v>
      </c>
      <c r="BL124" s="17" t="s">
        <v>156</v>
      </c>
      <c r="BM124" s="203" t="s">
        <v>239</v>
      </c>
    </row>
    <row r="125" spans="1:65" s="2" customFormat="1" ht="24.2" customHeight="1">
      <c r="A125" s="34"/>
      <c r="B125" s="35"/>
      <c r="C125" s="192" t="s">
        <v>574</v>
      </c>
      <c r="D125" s="192" t="s">
        <v>152</v>
      </c>
      <c r="E125" s="193" t="s">
        <v>1143</v>
      </c>
      <c r="F125" s="194" t="s">
        <v>1144</v>
      </c>
      <c r="G125" s="195" t="s">
        <v>562</v>
      </c>
      <c r="H125" s="196">
        <v>1</v>
      </c>
      <c r="I125" s="197"/>
      <c r="J125" s="198">
        <f t="shared" si="0"/>
        <v>0</v>
      </c>
      <c r="K125" s="194" t="s">
        <v>1128</v>
      </c>
      <c r="L125" s="39"/>
      <c r="M125" s="199" t="s">
        <v>1</v>
      </c>
      <c r="N125" s="200" t="s">
        <v>43</v>
      </c>
      <c r="O125" s="72"/>
      <c r="P125" s="201">
        <f t="shared" si="1"/>
        <v>0</v>
      </c>
      <c r="Q125" s="201">
        <v>0</v>
      </c>
      <c r="R125" s="201">
        <f t="shared" si="2"/>
        <v>0</v>
      </c>
      <c r="S125" s="201">
        <v>0</v>
      </c>
      <c r="T125" s="202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156</v>
      </c>
      <c r="AT125" s="203" t="s">
        <v>152</v>
      </c>
      <c r="AU125" s="203" t="s">
        <v>76</v>
      </c>
      <c r="AY125" s="17" t="s">
        <v>151</v>
      </c>
      <c r="BE125" s="204">
        <f t="shared" si="4"/>
        <v>0</v>
      </c>
      <c r="BF125" s="204">
        <f t="shared" si="5"/>
        <v>0</v>
      </c>
      <c r="BG125" s="204">
        <f t="shared" si="6"/>
        <v>0</v>
      </c>
      <c r="BH125" s="204">
        <f t="shared" si="7"/>
        <v>0</v>
      </c>
      <c r="BI125" s="204">
        <f t="shared" si="8"/>
        <v>0</v>
      </c>
      <c r="BJ125" s="17" t="s">
        <v>156</v>
      </c>
      <c r="BK125" s="204">
        <f t="shared" si="9"/>
        <v>0</v>
      </c>
      <c r="BL125" s="17" t="s">
        <v>156</v>
      </c>
      <c r="BM125" s="203" t="s">
        <v>248</v>
      </c>
    </row>
    <row r="126" spans="1:65" s="2" customFormat="1" ht="24.2" customHeight="1">
      <c r="A126" s="34"/>
      <c r="B126" s="35"/>
      <c r="C126" s="192" t="s">
        <v>204</v>
      </c>
      <c r="D126" s="192" t="s">
        <v>152</v>
      </c>
      <c r="E126" s="193" t="s">
        <v>1145</v>
      </c>
      <c r="F126" s="194" t="s">
        <v>1146</v>
      </c>
      <c r="G126" s="195" t="s">
        <v>562</v>
      </c>
      <c r="H126" s="196">
        <v>2</v>
      </c>
      <c r="I126" s="197"/>
      <c r="J126" s="198">
        <f t="shared" si="0"/>
        <v>0</v>
      </c>
      <c r="K126" s="194" t="s">
        <v>1</v>
      </c>
      <c r="L126" s="39"/>
      <c r="M126" s="199" t="s">
        <v>1</v>
      </c>
      <c r="N126" s="200" t="s">
        <v>43</v>
      </c>
      <c r="O126" s="72"/>
      <c r="P126" s="201">
        <f t="shared" si="1"/>
        <v>0</v>
      </c>
      <c r="Q126" s="201">
        <v>0</v>
      </c>
      <c r="R126" s="201">
        <f t="shared" si="2"/>
        <v>0</v>
      </c>
      <c r="S126" s="201">
        <v>0</v>
      </c>
      <c r="T126" s="202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156</v>
      </c>
      <c r="AT126" s="203" t="s">
        <v>152</v>
      </c>
      <c r="AU126" s="203" t="s">
        <v>76</v>
      </c>
      <c r="AY126" s="17" t="s">
        <v>151</v>
      </c>
      <c r="BE126" s="204">
        <f t="shared" si="4"/>
        <v>0</v>
      </c>
      <c r="BF126" s="204">
        <f t="shared" si="5"/>
        <v>0</v>
      </c>
      <c r="BG126" s="204">
        <f t="shared" si="6"/>
        <v>0</v>
      </c>
      <c r="BH126" s="204">
        <f t="shared" si="7"/>
        <v>0</v>
      </c>
      <c r="BI126" s="204">
        <f t="shared" si="8"/>
        <v>0</v>
      </c>
      <c r="BJ126" s="17" t="s">
        <v>156</v>
      </c>
      <c r="BK126" s="204">
        <f t="shared" si="9"/>
        <v>0</v>
      </c>
      <c r="BL126" s="17" t="s">
        <v>156</v>
      </c>
      <c r="BM126" s="203" t="s">
        <v>258</v>
      </c>
    </row>
    <row r="127" spans="1:65" s="2" customFormat="1" ht="16.5" customHeight="1">
      <c r="A127" s="34"/>
      <c r="B127" s="35"/>
      <c r="C127" s="192" t="s">
        <v>209</v>
      </c>
      <c r="D127" s="192" t="s">
        <v>152</v>
      </c>
      <c r="E127" s="193" t="s">
        <v>1147</v>
      </c>
      <c r="F127" s="194" t="s">
        <v>1148</v>
      </c>
      <c r="G127" s="195" t="s">
        <v>562</v>
      </c>
      <c r="H127" s="196">
        <v>3</v>
      </c>
      <c r="I127" s="197"/>
      <c r="J127" s="198">
        <f t="shared" si="0"/>
        <v>0</v>
      </c>
      <c r="K127" s="194" t="s">
        <v>1128</v>
      </c>
      <c r="L127" s="39"/>
      <c r="M127" s="199" t="s">
        <v>1</v>
      </c>
      <c r="N127" s="200" t="s">
        <v>43</v>
      </c>
      <c r="O127" s="72"/>
      <c r="P127" s="201">
        <f t="shared" si="1"/>
        <v>0</v>
      </c>
      <c r="Q127" s="201">
        <v>0</v>
      </c>
      <c r="R127" s="201">
        <f t="shared" si="2"/>
        <v>0</v>
      </c>
      <c r="S127" s="201">
        <v>0</v>
      </c>
      <c r="T127" s="202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156</v>
      </c>
      <c r="AT127" s="203" t="s">
        <v>152</v>
      </c>
      <c r="AU127" s="203" t="s">
        <v>76</v>
      </c>
      <c r="AY127" s="17" t="s">
        <v>151</v>
      </c>
      <c r="BE127" s="204">
        <f t="shared" si="4"/>
        <v>0</v>
      </c>
      <c r="BF127" s="204">
        <f t="shared" si="5"/>
        <v>0</v>
      </c>
      <c r="BG127" s="204">
        <f t="shared" si="6"/>
        <v>0</v>
      </c>
      <c r="BH127" s="204">
        <f t="shared" si="7"/>
        <v>0</v>
      </c>
      <c r="BI127" s="204">
        <f t="shared" si="8"/>
        <v>0</v>
      </c>
      <c r="BJ127" s="17" t="s">
        <v>156</v>
      </c>
      <c r="BK127" s="204">
        <f t="shared" si="9"/>
        <v>0</v>
      </c>
      <c r="BL127" s="17" t="s">
        <v>156</v>
      </c>
      <c r="BM127" s="203" t="s">
        <v>267</v>
      </c>
    </row>
    <row r="128" spans="1:65" s="2" customFormat="1" ht="16.5" customHeight="1">
      <c r="A128" s="34"/>
      <c r="B128" s="35"/>
      <c r="C128" s="192" t="s">
        <v>216</v>
      </c>
      <c r="D128" s="192" t="s">
        <v>152</v>
      </c>
      <c r="E128" s="193" t="s">
        <v>1149</v>
      </c>
      <c r="F128" s="194" t="s">
        <v>1150</v>
      </c>
      <c r="G128" s="195" t="s">
        <v>562</v>
      </c>
      <c r="H128" s="196">
        <v>3</v>
      </c>
      <c r="I128" s="197"/>
      <c r="J128" s="198">
        <f t="shared" si="0"/>
        <v>0</v>
      </c>
      <c r="K128" s="194" t="s">
        <v>1128</v>
      </c>
      <c r="L128" s="39"/>
      <c r="M128" s="199" t="s">
        <v>1</v>
      </c>
      <c r="N128" s="200" t="s">
        <v>43</v>
      </c>
      <c r="O128" s="72"/>
      <c r="P128" s="201">
        <f t="shared" si="1"/>
        <v>0</v>
      </c>
      <c r="Q128" s="201">
        <v>0</v>
      </c>
      <c r="R128" s="201">
        <f t="shared" si="2"/>
        <v>0</v>
      </c>
      <c r="S128" s="201">
        <v>0</v>
      </c>
      <c r="T128" s="202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156</v>
      </c>
      <c r="AT128" s="203" t="s">
        <v>152</v>
      </c>
      <c r="AU128" s="203" t="s">
        <v>76</v>
      </c>
      <c r="AY128" s="17" t="s">
        <v>151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17" t="s">
        <v>156</v>
      </c>
      <c r="BK128" s="204">
        <f t="shared" si="9"/>
        <v>0</v>
      </c>
      <c r="BL128" s="17" t="s">
        <v>156</v>
      </c>
      <c r="BM128" s="203" t="s">
        <v>277</v>
      </c>
    </row>
    <row r="129" spans="1:65" s="2" customFormat="1" ht="16.5" customHeight="1">
      <c r="A129" s="34"/>
      <c r="B129" s="35"/>
      <c r="C129" s="192" t="s">
        <v>224</v>
      </c>
      <c r="D129" s="192" t="s">
        <v>152</v>
      </c>
      <c r="E129" s="193" t="s">
        <v>1151</v>
      </c>
      <c r="F129" s="194" t="s">
        <v>1152</v>
      </c>
      <c r="G129" s="195" t="s">
        <v>562</v>
      </c>
      <c r="H129" s="196">
        <v>3</v>
      </c>
      <c r="I129" s="197"/>
      <c r="J129" s="198">
        <f t="shared" si="0"/>
        <v>0</v>
      </c>
      <c r="K129" s="194" t="s">
        <v>1128</v>
      </c>
      <c r="L129" s="39"/>
      <c r="M129" s="199" t="s">
        <v>1</v>
      </c>
      <c r="N129" s="200" t="s">
        <v>43</v>
      </c>
      <c r="O129" s="72"/>
      <c r="P129" s="201">
        <f t="shared" si="1"/>
        <v>0</v>
      </c>
      <c r="Q129" s="201">
        <v>0</v>
      </c>
      <c r="R129" s="201">
        <f t="shared" si="2"/>
        <v>0</v>
      </c>
      <c r="S129" s="201">
        <v>0</v>
      </c>
      <c r="T129" s="202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156</v>
      </c>
      <c r="AT129" s="203" t="s">
        <v>152</v>
      </c>
      <c r="AU129" s="203" t="s">
        <v>76</v>
      </c>
      <c r="AY129" s="17" t="s">
        <v>151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17" t="s">
        <v>156</v>
      </c>
      <c r="BK129" s="204">
        <f t="shared" si="9"/>
        <v>0</v>
      </c>
      <c r="BL129" s="17" t="s">
        <v>156</v>
      </c>
      <c r="BM129" s="203" t="s">
        <v>288</v>
      </c>
    </row>
    <row r="130" spans="1:65" s="2" customFormat="1" ht="21.75" customHeight="1">
      <c r="A130" s="34"/>
      <c r="B130" s="35"/>
      <c r="C130" s="192" t="s">
        <v>230</v>
      </c>
      <c r="D130" s="192" t="s">
        <v>152</v>
      </c>
      <c r="E130" s="193" t="s">
        <v>1153</v>
      </c>
      <c r="F130" s="194" t="s">
        <v>1154</v>
      </c>
      <c r="G130" s="195" t="s">
        <v>562</v>
      </c>
      <c r="H130" s="196">
        <v>2</v>
      </c>
      <c r="I130" s="197"/>
      <c r="J130" s="198">
        <f t="shared" si="0"/>
        <v>0</v>
      </c>
      <c r="K130" s="194" t="s">
        <v>1155</v>
      </c>
      <c r="L130" s="39"/>
      <c r="M130" s="199" t="s">
        <v>1</v>
      </c>
      <c r="N130" s="200" t="s">
        <v>43</v>
      </c>
      <c r="O130" s="72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156</v>
      </c>
      <c r="AT130" s="203" t="s">
        <v>152</v>
      </c>
      <c r="AU130" s="203" t="s">
        <v>76</v>
      </c>
      <c r="AY130" s="17" t="s">
        <v>151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7" t="s">
        <v>156</v>
      </c>
      <c r="BK130" s="204">
        <f t="shared" si="9"/>
        <v>0</v>
      </c>
      <c r="BL130" s="17" t="s">
        <v>156</v>
      </c>
      <c r="BM130" s="203" t="s">
        <v>297</v>
      </c>
    </row>
    <row r="131" spans="1:65" s="2" customFormat="1" ht="16.5" customHeight="1">
      <c r="A131" s="34"/>
      <c r="B131" s="35"/>
      <c r="C131" s="192" t="s">
        <v>8</v>
      </c>
      <c r="D131" s="192" t="s">
        <v>152</v>
      </c>
      <c r="E131" s="193" t="s">
        <v>1156</v>
      </c>
      <c r="F131" s="194" t="s">
        <v>1157</v>
      </c>
      <c r="G131" s="195" t="s">
        <v>562</v>
      </c>
      <c r="H131" s="196">
        <v>2</v>
      </c>
      <c r="I131" s="197"/>
      <c r="J131" s="198">
        <f t="shared" si="0"/>
        <v>0</v>
      </c>
      <c r="K131" s="194" t="s">
        <v>1155</v>
      </c>
      <c r="L131" s="39"/>
      <c r="M131" s="199" t="s">
        <v>1</v>
      </c>
      <c r="N131" s="200" t="s">
        <v>43</v>
      </c>
      <c r="O131" s="72"/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156</v>
      </c>
      <c r="AT131" s="203" t="s">
        <v>152</v>
      </c>
      <c r="AU131" s="203" t="s">
        <v>76</v>
      </c>
      <c r="AY131" s="17" t="s">
        <v>151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7" t="s">
        <v>156</v>
      </c>
      <c r="BK131" s="204">
        <f t="shared" si="9"/>
        <v>0</v>
      </c>
      <c r="BL131" s="17" t="s">
        <v>156</v>
      </c>
      <c r="BM131" s="203" t="s">
        <v>307</v>
      </c>
    </row>
    <row r="132" spans="1:65" s="2" customFormat="1" ht="16.5" customHeight="1">
      <c r="A132" s="34"/>
      <c r="B132" s="35"/>
      <c r="C132" s="192" t="s">
        <v>239</v>
      </c>
      <c r="D132" s="192" t="s">
        <v>152</v>
      </c>
      <c r="E132" s="193" t="s">
        <v>1158</v>
      </c>
      <c r="F132" s="194" t="s">
        <v>1159</v>
      </c>
      <c r="G132" s="195" t="s">
        <v>562</v>
      </c>
      <c r="H132" s="196">
        <v>1</v>
      </c>
      <c r="I132" s="197"/>
      <c r="J132" s="198">
        <f t="shared" si="0"/>
        <v>0</v>
      </c>
      <c r="K132" s="194" t="s">
        <v>1155</v>
      </c>
      <c r="L132" s="39"/>
      <c r="M132" s="199" t="s">
        <v>1</v>
      </c>
      <c r="N132" s="200" t="s">
        <v>43</v>
      </c>
      <c r="O132" s="72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156</v>
      </c>
      <c r="AT132" s="203" t="s">
        <v>152</v>
      </c>
      <c r="AU132" s="203" t="s">
        <v>76</v>
      </c>
      <c r="AY132" s="17" t="s">
        <v>151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17" t="s">
        <v>156</v>
      </c>
      <c r="BK132" s="204">
        <f t="shared" si="9"/>
        <v>0</v>
      </c>
      <c r="BL132" s="17" t="s">
        <v>156</v>
      </c>
      <c r="BM132" s="203" t="s">
        <v>317</v>
      </c>
    </row>
    <row r="133" spans="1:65" s="2" customFormat="1" ht="16.5" customHeight="1">
      <c r="A133" s="34"/>
      <c r="B133" s="35"/>
      <c r="C133" s="192" t="s">
        <v>243</v>
      </c>
      <c r="D133" s="192" t="s">
        <v>152</v>
      </c>
      <c r="E133" s="193" t="s">
        <v>1160</v>
      </c>
      <c r="F133" s="194" t="s">
        <v>1161</v>
      </c>
      <c r="G133" s="195" t="s">
        <v>562</v>
      </c>
      <c r="H133" s="196">
        <v>1</v>
      </c>
      <c r="I133" s="197"/>
      <c r="J133" s="198">
        <f t="shared" si="0"/>
        <v>0</v>
      </c>
      <c r="K133" s="194" t="s">
        <v>1155</v>
      </c>
      <c r="L133" s="39"/>
      <c r="M133" s="199" t="s">
        <v>1</v>
      </c>
      <c r="N133" s="200" t="s">
        <v>43</v>
      </c>
      <c r="O133" s="72"/>
      <c r="P133" s="201">
        <f t="shared" si="1"/>
        <v>0</v>
      </c>
      <c r="Q133" s="201">
        <v>0</v>
      </c>
      <c r="R133" s="201">
        <f t="shared" si="2"/>
        <v>0</v>
      </c>
      <c r="S133" s="201">
        <v>0</v>
      </c>
      <c r="T133" s="202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156</v>
      </c>
      <c r="AT133" s="203" t="s">
        <v>152</v>
      </c>
      <c r="AU133" s="203" t="s">
        <v>76</v>
      </c>
      <c r="AY133" s="17" t="s">
        <v>151</v>
      </c>
      <c r="BE133" s="204">
        <f t="shared" si="4"/>
        <v>0</v>
      </c>
      <c r="BF133" s="204">
        <f t="shared" si="5"/>
        <v>0</v>
      </c>
      <c r="BG133" s="204">
        <f t="shared" si="6"/>
        <v>0</v>
      </c>
      <c r="BH133" s="204">
        <f t="shared" si="7"/>
        <v>0</v>
      </c>
      <c r="BI133" s="204">
        <f t="shared" si="8"/>
        <v>0</v>
      </c>
      <c r="BJ133" s="17" t="s">
        <v>156</v>
      </c>
      <c r="BK133" s="204">
        <f t="shared" si="9"/>
        <v>0</v>
      </c>
      <c r="BL133" s="17" t="s">
        <v>156</v>
      </c>
      <c r="BM133" s="203" t="s">
        <v>325</v>
      </c>
    </row>
    <row r="134" spans="1:65" s="2" customFormat="1" ht="24.2" customHeight="1">
      <c r="A134" s="34"/>
      <c r="B134" s="35"/>
      <c r="C134" s="192" t="s">
        <v>248</v>
      </c>
      <c r="D134" s="192" t="s">
        <v>152</v>
      </c>
      <c r="E134" s="193" t="s">
        <v>1162</v>
      </c>
      <c r="F134" s="194" t="s">
        <v>1163</v>
      </c>
      <c r="G134" s="195" t="s">
        <v>562</v>
      </c>
      <c r="H134" s="196">
        <v>1</v>
      </c>
      <c r="I134" s="197"/>
      <c r="J134" s="198">
        <f t="shared" si="0"/>
        <v>0</v>
      </c>
      <c r="K134" s="194" t="s">
        <v>1155</v>
      </c>
      <c r="L134" s="39"/>
      <c r="M134" s="199" t="s">
        <v>1</v>
      </c>
      <c r="N134" s="200" t="s">
        <v>43</v>
      </c>
      <c r="O134" s="72"/>
      <c r="P134" s="201">
        <f t="shared" si="1"/>
        <v>0</v>
      </c>
      <c r="Q134" s="201">
        <v>0</v>
      </c>
      <c r="R134" s="201">
        <f t="shared" si="2"/>
        <v>0</v>
      </c>
      <c r="S134" s="201">
        <v>0</v>
      </c>
      <c r="T134" s="202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156</v>
      </c>
      <c r="AT134" s="203" t="s">
        <v>152</v>
      </c>
      <c r="AU134" s="203" t="s">
        <v>76</v>
      </c>
      <c r="AY134" s="17" t="s">
        <v>151</v>
      </c>
      <c r="BE134" s="204">
        <f t="shared" si="4"/>
        <v>0</v>
      </c>
      <c r="BF134" s="204">
        <f t="shared" si="5"/>
        <v>0</v>
      </c>
      <c r="BG134" s="204">
        <f t="shared" si="6"/>
        <v>0</v>
      </c>
      <c r="BH134" s="204">
        <f t="shared" si="7"/>
        <v>0</v>
      </c>
      <c r="BI134" s="204">
        <f t="shared" si="8"/>
        <v>0</v>
      </c>
      <c r="BJ134" s="17" t="s">
        <v>156</v>
      </c>
      <c r="BK134" s="204">
        <f t="shared" si="9"/>
        <v>0</v>
      </c>
      <c r="BL134" s="17" t="s">
        <v>156</v>
      </c>
      <c r="BM134" s="203" t="s">
        <v>335</v>
      </c>
    </row>
    <row r="135" spans="1:65" s="2" customFormat="1" ht="16.5" customHeight="1">
      <c r="A135" s="34"/>
      <c r="B135" s="35"/>
      <c r="C135" s="192" t="s">
        <v>253</v>
      </c>
      <c r="D135" s="192" t="s">
        <v>152</v>
      </c>
      <c r="E135" s="193" t="s">
        <v>1164</v>
      </c>
      <c r="F135" s="194" t="s">
        <v>1165</v>
      </c>
      <c r="G135" s="195" t="s">
        <v>562</v>
      </c>
      <c r="H135" s="196">
        <v>1</v>
      </c>
      <c r="I135" s="197"/>
      <c r="J135" s="198">
        <f t="shared" si="0"/>
        <v>0</v>
      </c>
      <c r="K135" s="194" t="s">
        <v>1155</v>
      </c>
      <c r="L135" s="39"/>
      <c r="M135" s="199" t="s">
        <v>1</v>
      </c>
      <c r="N135" s="200" t="s">
        <v>43</v>
      </c>
      <c r="O135" s="72"/>
      <c r="P135" s="201">
        <f t="shared" si="1"/>
        <v>0</v>
      </c>
      <c r="Q135" s="201">
        <v>0</v>
      </c>
      <c r="R135" s="201">
        <f t="shared" si="2"/>
        <v>0</v>
      </c>
      <c r="S135" s="201">
        <v>0</v>
      </c>
      <c r="T135" s="202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156</v>
      </c>
      <c r="AT135" s="203" t="s">
        <v>152</v>
      </c>
      <c r="AU135" s="203" t="s">
        <v>76</v>
      </c>
      <c r="AY135" s="17" t="s">
        <v>151</v>
      </c>
      <c r="BE135" s="204">
        <f t="shared" si="4"/>
        <v>0</v>
      </c>
      <c r="BF135" s="204">
        <f t="shared" si="5"/>
        <v>0</v>
      </c>
      <c r="BG135" s="204">
        <f t="shared" si="6"/>
        <v>0</v>
      </c>
      <c r="BH135" s="204">
        <f t="shared" si="7"/>
        <v>0</v>
      </c>
      <c r="BI135" s="204">
        <f t="shared" si="8"/>
        <v>0</v>
      </c>
      <c r="BJ135" s="17" t="s">
        <v>156</v>
      </c>
      <c r="BK135" s="204">
        <f t="shared" si="9"/>
        <v>0</v>
      </c>
      <c r="BL135" s="17" t="s">
        <v>156</v>
      </c>
      <c r="BM135" s="203" t="s">
        <v>344</v>
      </c>
    </row>
    <row r="136" spans="1:65" s="2" customFormat="1" ht="16.5" customHeight="1">
      <c r="A136" s="34"/>
      <c r="B136" s="35"/>
      <c r="C136" s="192" t="s">
        <v>258</v>
      </c>
      <c r="D136" s="192" t="s">
        <v>152</v>
      </c>
      <c r="E136" s="193" t="s">
        <v>1166</v>
      </c>
      <c r="F136" s="194" t="s">
        <v>1167</v>
      </c>
      <c r="G136" s="195" t="s">
        <v>562</v>
      </c>
      <c r="H136" s="196">
        <v>1</v>
      </c>
      <c r="I136" s="197"/>
      <c r="J136" s="198">
        <f t="shared" si="0"/>
        <v>0</v>
      </c>
      <c r="K136" s="194" t="s">
        <v>1128</v>
      </c>
      <c r="L136" s="39"/>
      <c r="M136" s="199" t="s">
        <v>1</v>
      </c>
      <c r="N136" s="200" t="s">
        <v>43</v>
      </c>
      <c r="O136" s="72"/>
      <c r="P136" s="201">
        <f t="shared" si="1"/>
        <v>0</v>
      </c>
      <c r="Q136" s="201">
        <v>0</v>
      </c>
      <c r="R136" s="201">
        <f t="shared" si="2"/>
        <v>0</v>
      </c>
      <c r="S136" s="201">
        <v>0</v>
      </c>
      <c r="T136" s="202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156</v>
      </c>
      <c r="AT136" s="203" t="s">
        <v>152</v>
      </c>
      <c r="AU136" s="203" t="s">
        <v>76</v>
      </c>
      <c r="AY136" s="17" t="s">
        <v>151</v>
      </c>
      <c r="BE136" s="204">
        <f t="shared" si="4"/>
        <v>0</v>
      </c>
      <c r="BF136" s="204">
        <f t="shared" si="5"/>
        <v>0</v>
      </c>
      <c r="BG136" s="204">
        <f t="shared" si="6"/>
        <v>0</v>
      </c>
      <c r="BH136" s="204">
        <f t="shared" si="7"/>
        <v>0</v>
      </c>
      <c r="BI136" s="204">
        <f t="shared" si="8"/>
        <v>0</v>
      </c>
      <c r="BJ136" s="17" t="s">
        <v>156</v>
      </c>
      <c r="BK136" s="204">
        <f t="shared" si="9"/>
        <v>0</v>
      </c>
      <c r="BL136" s="17" t="s">
        <v>156</v>
      </c>
      <c r="BM136" s="203" t="s">
        <v>352</v>
      </c>
    </row>
    <row r="137" spans="1:65" s="2" customFormat="1" ht="21.75" customHeight="1">
      <c r="A137" s="34"/>
      <c r="B137" s="35"/>
      <c r="C137" s="192" t="s">
        <v>7</v>
      </c>
      <c r="D137" s="192" t="s">
        <v>152</v>
      </c>
      <c r="E137" s="193" t="s">
        <v>1168</v>
      </c>
      <c r="F137" s="194" t="s">
        <v>1169</v>
      </c>
      <c r="G137" s="195" t="s">
        <v>562</v>
      </c>
      <c r="H137" s="196">
        <v>1</v>
      </c>
      <c r="I137" s="197"/>
      <c r="J137" s="198">
        <f t="shared" si="0"/>
        <v>0</v>
      </c>
      <c r="K137" s="194" t="s">
        <v>1128</v>
      </c>
      <c r="L137" s="39"/>
      <c r="M137" s="199" t="s">
        <v>1</v>
      </c>
      <c r="N137" s="200" t="s">
        <v>43</v>
      </c>
      <c r="O137" s="72"/>
      <c r="P137" s="201">
        <f t="shared" si="1"/>
        <v>0</v>
      </c>
      <c r="Q137" s="201">
        <v>0</v>
      </c>
      <c r="R137" s="201">
        <f t="shared" si="2"/>
        <v>0</v>
      </c>
      <c r="S137" s="201">
        <v>0</v>
      </c>
      <c r="T137" s="202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156</v>
      </c>
      <c r="AT137" s="203" t="s">
        <v>152</v>
      </c>
      <c r="AU137" s="203" t="s">
        <v>76</v>
      </c>
      <c r="AY137" s="17" t="s">
        <v>151</v>
      </c>
      <c r="BE137" s="204">
        <f t="shared" si="4"/>
        <v>0</v>
      </c>
      <c r="BF137" s="204">
        <f t="shared" si="5"/>
        <v>0</v>
      </c>
      <c r="BG137" s="204">
        <f t="shared" si="6"/>
        <v>0</v>
      </c>
      <c r="BH137" s="204">
        <f t="shared" si="7"/>
        <v>0</v>
      </c>
      <c r="BI137" s="204">
        <f t="shared" si="8"/>
        <v>0</v>
      </c>
      <c r="BJ137" s="17" t="s">
        <v>156</v>
      </c>
      <c r="BK137" s="204">
        <f t="shared" si="9"/>
        <v>0</v>
      </c>
      <c r="BL137" s="17" t="s">
        <v>156</v>
      </c>
      <c r="BM137" s="203" t="s">
        <v>362</v>
      </c>
    </row>
    <row r="138" spans="1:65" s="2" customFormat="1" ht="24.2" customHeight="1">
      <c r="A138" s="34"/>
      <c r="B138" s="35"/>
      <c r="C138" s="192" t="s">
        <v>267</v>
      </c>
      <c r="D138" s="192" t="s">
        <v>152</v>
      </c>
      <c r="E138" s="193" t="s">
        <v>1170</v>
      </c>
      <c r="F138" s="194" t="s">
        <v>1171</v>
      </c>
      <c r="G138" s="195" t="s">
        <v>1172</v>
      </c>
      <c r="H138" s="196">
        <v>2</v>
      </c>
      <c r="I138" s="197"/>
      <c r="J138" s="198">
        <f t="shared" si="0"/>
        <v>0</v>
      </c>
      <c r="K138" s="194" t="s">
        <v>1128</v>
      </c>
      <c r="L138" s="39"/>
      <c r="M138" s="199" t="s">
        <v>1</v>
      </c>
      <c r="N138" s="200" t="s">
        <v>43</v>
      </c>
      <c r="O138" s="72"/>
      <c r="P138" s="201">
        <f t="shared" si="1"/>
        <v>0</v>
      </c>
      <c r="Q138" s="201">
        <v>0</v>
      </c>
      <c r="R138" s="201">
        <f t="shared" si="2"/>
        <v>0</v>
      </c>
      <c r="S138" s="201">
        <v>0</v>
      </c>
      <c r="T138" s="202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156</v>
      </c>
      <c r="AT138" s="203" t="s">
        <v>152</v>
      </c>
      <c r="AU138" s="203" t="s">
        <v>76</v>
      </c>
      <c r="AY138" s="17" t="s">
        <v>151</v>
      </c>
      <c r="BE138" s="204">
        <f t="shared" si="4"/>
        <v>0</v>
      </c>
      <c r="BF138" s="204">
        <f t="shared" si="5"/>
        <v>0</v>
      </c>
      <c r="BG138" s="204">
        <f t="shared" si="6"/>
        <v>0</v>
      </c>
      <c r="BH138" s="204">
        <f t="shared" si="7"/>
        <v>0</v>
      </c>
      <c r="BI138" s="204">
        <f t="shared" si="8"/>
        <v>0</v>
      </c>
      <c r="BJ138" s="17" t="s">
        <v>156</v>
      </c>
      <c r="BK138" s="204">
        <f t="shared" si="9"/>
        <v>0</v>
      </c>
      <c r="BL138" s="17" t="s">
        <v>156</v>
      </c>
      <c r="BM138" s="203" t="s">
        <v>372</v>
      </c>
    </row>
    <row r="139" spans="1:65" s="2" customFormat="1" ht="24.2" customHeight="1">
      <c r="A139" s="34"/>
      <c r="B139" s="35"/>
      <c r="C139" s="192" t="s">
        <v>272</v>
      </c>
      <c r="D139" s="192" t="s">
        <v>152</v>
      </c>
      <c r="E139" s="193" t="s">
        <v>1173</v>
      </c>
      <c r="F139" s="194" t="s">
        <v>1174</v>
      </c>
      <c r="G139" s="195" t="s">
        <v>1172</v>
      </c>
      <c r="H139" s="196">
        <v>2</v>
      </c>
      <c r="I139" s="197"/>
      <c r="J139" s="198">
        <f t="shared" si="0"/>
        <v>0</v>
      </c>
      <c r="K139" s="194" t="s">
        <v>1128</v>
      </c>
      <c r="L139" s="39"/>
      <c r="M139" s="199" t="s">
        <v>1</v>
      </c>
      <c r="N139" s="200" t="s">
        <v>43</v>
      </c>
      <c r="O139" s="72"/>
      <c r="P139" s="201">
        <f t="shared" si="1"/>
        <v>0</v>
      </c>
      <c r="Q139" s="201">
        <v>0</v>
      </c>
      <c r="R139" s="201">
        <f t="shared" si="2"/>
        <v>0</v>
      </c>
      <c r="S139" s="201">
        <v>0</v>
      </c>
      <c r="T139" s="202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156</v>
      </c>
      <c r="AT139" s="203" t="s">
        <v>152</v>
      </c>
      <c r="AU139" s="203" t="s">
        <v>76</v>
      </c>
      <c r="AY139" s="17" t="s">
        <v>151</v>
      </c>
      <c r="BE139" s="204">
        <f t="shared" si="4"/>
        <v>0</v>
      </c>
      <c r="BF139" s="204">
        <f t="shared" si="5"/>
        <v>0</v>
      </c>
      <c r="BG139" s="204">
        <f t="shared" si="6"/>
        <v>0</v>
      </c>
      <c r="BH139" s="204">
        <f t="shared" si="7"/>
        <v>0</v>
      </c>
      <c r="BI139" s="204">
        <f t="shared" si="8"/>
        <v>0</v>
      </c>
      <c r="BJ139" s="17" t="s">
        <v>156</v>
      </c>
      <c r="BK139" s="204">
        <f t="shared" si="9"/>
        <v>0</v>
      </c>
      <c r="BL139" s="17" t="s">
        <v>156</v>
      </c>
      <c r="BM139" s="203" t="s">
        <v>382</v>
      </c>
    </row>
    <row r="140" spans="1:65" s="2" customFormat="1" ht="24.2" customHeight="1">
      <c r="A140" s="34"/>
      <c r="B140" s="35"/>
      <c r="C140" s="192" t="s">
        <v>277</v>
      </c>
      <c r="D140" s="192" t="s">
        <v>152</v>
      </c>
      <c r="E140" s="193" t="s">
        <v>1175</v>
      </c>
      <c r="F140" s="194" t="s">
        <v>1176</v>
      </c>
      <c r="G140" s="195" t="s">
        <v>217</v>
      </c>
      <c r="H140" s="196">
        <v>10</v>
      </c>
      <c r="I140" s="197"/>
      <c r="J140" s="198">
        <f t="shared" si="0"/>
        <v>0</v>
      </c>
      <c r="K140" s="194" t="s">
        <v>1128</v>
      </c>
      <c r="L140" s="39"/>
      <c r="M140" s="199" t="s">
        <v>1</v>
      </c>
      <c r="N140" s="200" t="s">
        <v>43</v>
      </c>
      <c r="O140" s="72"/>
      <c r="P140" s="201">
        <f t="shared" si="1"/>
        <v>0</v>
      </c>
      <c r="Q140" s="201">
        <v>0</v>
      </c>
      <c r="R140" s="201">
        <f t="shared" si="2"/>
        <v>0</v>
      </c>
      <c r="S140" s="201">
        <v>0</v>
      </c>
      <c r="T140" s="202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156</v>
      </c>
      <c r="AT140" s="203" t="s">
        <v>152</v>
      </c>
      <c r="AU140" s="203" t="s">
        <v>76</v>
      </c>
      <c r="AY140" s="17" t="s">
        <v>151</v>
      </c>
      <c r="BE140" s="204">
        <f t="shared" si="4"/>
        <v>0</v>
      </c>
      <c r="BF140" s="204">
        <f t="shared" si="5"/>
        <v>0</v>
      </c>
      <c r="BG140" s="204">
        <f t="shared" si="6"/>
        <v>0</v>
      </c>
      <c r="BH140" s="204">
        <f t="shared" si="7"/>
        <v>0</v>
      </c>
      <c r="BI140" s="204">
        <f t="shared" si="8"/>
        <v>0</v>
      </c>
      <c r="BJ140" s="17" t="s">
        <v>156</v>
      </c>
      <c r="BK140" s="204">
        <f t="shared" si="9"/>
        <v>0</v>
      </c>
      <c r="BL140" s="17" t="s">
        <v>156</v>
      </c>
      <c r="BM140" s="203" t="s">
        <v>391</v>
      </c>
    </row>
    <row r="141" spans="1:65" s="2" customFormat="1" ht="24.2" customHeight="1">
      <c r="A141" s="34"/>
      <c r="B141" s="35"/>
      <c r="C141" s="192" t="s">
        <v>281</v>
      </c>
      <c r="D141" s="192" t="s">
        <v>152</v>
      </c>
      <c r="E141" s="193" t="s">
        <v>1177</v>
      </c>
      <c r="F141" s="194" t="s">
        <v>1178</v>
      </c>
      <c r="G141" s="195" t="s">
        <v>562</v>
      </c>
      <c r="H141" s="196">
        <v>2</v>
      </c>
      <c r="I141" s="197"/>
      <c r="J141" s="198">
        <f t="shared" si="0"/>
        <v>0</v>
      </c>
      <c r="K141" s="194" t="s">
        <v>1128</v>
      </c>
      <c r="L141" s="39"/>
      <c r="M141" s="199" t="s">
        <v>1</v>
      </c>
      <c r="N141" s="200" t="s">
        <v>43</v>
      </c>
      <c r="O141" s="72"/>
      <c r="P141" s="201">
        <f t="shared" si="1"/>
        <v>0</v>
      </c>
      <c r="Q141" s="201">
        <v>0</v>
      </c>
      <c r="R141" s="201">
        <f t="shared" si="2"/>
        <v>0</v>
      </c>
      <c r="S141" s="201">
        <v>0</v>
      </c>
      <c r="T141" s="202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156</v>
      </c>
      <c r="AT141" s="203" t="s">
        <v>152</v>
      </c>
      <c r="AU141" s="203" t="s">
        <v>76</v>
      </c>
      <c r="AY141" s="17" t="s">
        <v>151</v>
      </c>
      <c r="BE141" s="204">
        <f t="shared" si="4"/>
        <v>0</v>
      </c>
      <c r="BF141" s="204">
        <f t="shared" si="5"/>
        <v>0</v>
      </c>
      <c r="BG141" s="204">
        <f t="shared" si="6"/>
        <v>0</v>
      </c>
      <c r="BH141" s="204">
        <f t="shared" si="7"/>
        <v>0</v>
      </c>
      <c r="BI141" s="204">
        <f t="shared" si="8"/>
        <v>0</v>
      </c>
      <c r="BJ141" s="17" t="s">
        <v>156</v>
      </c>
      <c r="BK141" s="204">
        <f t="shared" si="9"/>
        <v>0</v>
      </c>
      <c r="BL141" s="17" t="s">
        <v>156</v>
      </c>
      <c r="BM141" s="203" t="s">
        <v>402</v>
      </c>
    </row>
    <row r="142" spans="1:65" s="2" customFormat="1" ht="37.9" customHeight="1">
      <c r="A142" s="34"/>
      <c r="B142" s="35"/>
      <c r="C142" s="192" t="s">
        <v>288</v>
      </c>
      <c r="D142" s="192" t="s">
        <v>152</v>
      </c>
      <c r="E142" s="193" t="s">
        <v>1179</v>
      </c>
      <c r="F142" s="194" t="s">
        <v>1180</v>
      </c>
      <c r="G142" s="195" t="s">
        <v>217</v>
      </c>
      <c r="H142" s="196">
        <v>200</v>
      </c>
      <c r="I142" s="197"/>
      <c r="J142" s="198">
        <f t="shared" si="0"/>
        <v>0</v>
      </c>
      <c r="K142" s="194" t="s">
        <v>1128</v>
      </c>
      <c r="L142" s="39"/>
      <c r="M142" s="199" t="s">
        <v>1</v>
      </c>
      <c r="N142" s="200" t="s">
        <v>43</v>
      </c>
      <c r="O142" s="72"/>
      <c r="P142" s="201">
        <f t="shared" si="1"/>
        <v>0</v>
      </c>
      <c r="Q142" s="201">
        <v>0</v>
      </c>
      <c r="R142" s="201">
        <f t="shared" si="2"/>
        <v>0</v>
      </c>
      <c r="S142" s="201">
        <v>0</v>
      </c>
      <c r="T142" s="202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156</v>
      </c>
      <c r="AT142" s="203" t="s">
        <v>152</v>
      </c>
      <c r="AU142" s="203" t="s">
        <v>76</v>
      </c>
      <c r="AY142" s="17" t="s">
        <v>151</v>
      </c>
      <c r="BE142" s="204">
        <f t="shared" si="4"/>
        <v>0</v>
      </c>
      <c r="BF142" s="204">
        <f t="shared" si="5"/>
        <v>0</v>
      </c>
      <c r="BG142" s="204">
        <f t="shared" si="6"/>
        <v>0</v>
      </c>
      <c r="BH142" s="204">
        <f t="shared" si="7"/>
        <v>0</v>
      </c>
      <c r="BI142" s="204">
        <f t="shared" si="8"/>
        <v>0</v>
      </c>
      <c r="BJ142" s="17" t="s">
        <v>156</v>
      </c>
      <c r="BK142" s="204">
        <f t="shared" si="9"/>
        <v>0</v>
      </c>
      <c r="BL142" s="17" t="s">
        <v>156</v>
      </c>
      <c r="BM142" s="203" t="s">
        <v>416</v>
      </c>
    </row>
    <row r="143" spans="1:65" s="2" customFormat="1" ht="24.2" customHeight="1">
      <c r="A143" s="34"/>
      <c r="B143" s="35"/>
      <c r="C143" s="192" t="s">
        <v>292</v>
      </c>
      <c r="D143" s="192" t="s">
        <v>152</v>
      </c>
      <c r="E143" s="193" t="s">
        <v>1181</v>
      </c>
      <c r="F143" s="194" t="s">
        <v>1182</v>
      </c>
      <c r="G143" s="195" t="s">
        <v>562</v>
      </c>
      <c r="H143" s="196">
        <v>100</v>
      </c>
      <c r="I143" s="197"/>
      <c r="J143" s="198">
        <f t="shared" si="0"/>
        <v>0</v>
      </c>
      <c r="K143" s="194" t="s">
        <v>1128</v>
      </c>
      <c r="L143" s="39"/>
      <c r="M143" s="199" t="s">
        <v>1</v>
      </c>
      <c r="N143" s="200" t="s">
        <v>43</v>
      </c>
      <c r="O143" s="72"/>
      <c r="P143" s="201">
        <f t="shared" si="1"/>
        <v>0</v>
      </c>
      <c r="Q143" s="201">
        <v>0</v>
      </c>
      <c r="R143" s="201">
        <f t="shared" si="2"/>
        <v>0</v>
      </c>
      <c r="S143" s="201">
        <v>0</v>
      </c>
      <c r="T143" s="202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156</v>
      </c>
      <c r="AT143" s="203" t="s">
        <v>152</v>
      </c>
      <c r="AU143" s="203" t="s">
        <v>76</v>
      </c>
      <c r="AY143" s="17" t="s">
        <v>151</v>
      </c>
      <c r="BE143" s="204">
        <f t="shared" si="4"/>
        <v>0</v>
      </c>
      <c r="BF143" s="204">
        <f t="shared" si="5"/>
        <v>0</v>
      </c>
      <c r="BG143" s="204">
        <f t="shared" si="6"/>
        <v>0</v>
      </c>
      <c r="BH143" s="204">
        <f t="shared" si="7"/>
        <v>0</v>
      </c>
      <c r="BI143" s="204">
        <f t="shared" si="8"/>
        <v>0</v>
      </c>
      <c r="BJ143" s="17" t="s">
        <v>156</v>
      </c>
      <c r="BK143" s="204">
        <f t="shared" si="9"/>
        <v>0</v>
      </c>
      <c r="BL143" s="17" t="s">
        <v>156</v>
      </c>
      <c r="BM143" s="203" t="s">
        <v>426</v>
      </c>
    </row>
    <row r="144" spans="1:65" s="2" customFormat="1" ht="24.2" customHeight="1">
      <c r="A144" s="34"/>
      <c r="B144" s="35"/>
      <c r="C144" s="192" t="s">
        <v>297</v>
      </c>
      <c r="D144" s="192" t="s">
        <v>152</v>
      </c>
      <c r="E144" s="193" t="s">
        <v>1183</v>
      </c>
      <c r="F144" s="194" t="s">
        <v>1184</v>
      </c>
      <c r="G144" s="195" t="s">
        <v>543</v>
      </c>
      <c r="H144" s="196">
        <v>8</v>
      </c>
      <c r="I144" s="197"/>
      <c r="J144" s="198">
        <f t="shared" si="0"/>
        <v>0</v>
      </c>
      <c r="K144" s="194" t="s">
        <v>1128</v>
      </c>
      <c r="L144" s="39"/>
      <c r="M144" s="199" t="s">
        <v>1</v>
      </c>
      <c r="N144" s="200" t="s">
        <v>43</v>
      </c>
      <c r="O144" s="72"/>
      <c r="P144" s="201">
        <f t="shared" si="1"/>
        <v>0</v>
      </c>
      <c r="Q144" s="201">
        <v>0</v>
      </c>
      <c r="R144" s="201">
        <f t="shared" si="2"/>
        <v>0</v>
      </c>
      <c r="S144" s="201">
        <v>0</v>
      </c>
      <c r="T144" s="202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156</v>
      </c>
      <c r="AT144" s="203" t="s">
        <v>152</v>
      </c>
      <c r="AU144" s="203" t="s">
        <v>76</v>
      </c>
      <c r="AY144" s="17" t="s">
        <v>151</v>
      </c>
      <c r="BE144" s="204">
        <f t="shared" si="4"/>
        <v>0</v>
      </c>
      <c r="BF144" s="204">
        <f t="shared" si="5"/>
        <v>0</v>
      </c>
      <c r="BG144" s="204">
        <f t="shared" si="6"/>
        <v>0</v>
      </c>
      <c r="BH144" s="204">
        <f t="shared" si="7"/>
        <v>0</v>
      </c>
      <c r="BI144" s="204">
        <f t="shared" si="8"/>
        <v>0</v>
      </c>
      <c r="BJ144" s="17" t="s">
        <v>156</v>
      </c>
      <c r="BK144" s="204">
        <f t="shared" si="9"/>
        <v>0</v>
      </c>
      <c r="BL144" s="17" t="s">
        <v>156</v>
      </c>
      <c r="BM144" s="203" t="s">
        <v>441</v>
      </c>
    </row>
    <row r="145" spans="1:65" s="2" customFormat="1" ht="24.2" customHeight="1">
      <c r="A145" s="34"/>
      <c r="B145" s="35"/>
      <c r="C145" s="192" t="s">
        <v>302</v>
      </c>
      <c r="D145" s="192" t="s">
        <v>152</v>
      </c>
      <c r="E145" s="193" t="s">
        <v>1185</v>
      </c>
      <c r="F145" s="194" t="s">
        <v>1186</v>
      </c>
      <c r="G145" s="195" t="s">
        <v>562</v>
      </c>
      <c r="H145" s="196">
        <v>1</v>
      </c>
      <c r="I145" s="197"/>
      <c r="J145" s="198">
        <f t="shared" si="0"/>
        <v>0</v>
      </c>
      <c r="K145" s="194" t="s">
        <v>1128</v>
      </c>
      <c r="L145" s="39"/>
      <c r="M145" s="199" t="s">
        <v>1</v>
      </c>
      <c r="N145" s="200" t="s">
        <v>43</v>
      </c>
      <c r="O145" s="72"/>
      <c r="P145" s="201">
        <f t="shared" si="1"/>
        <v>0</v>
      </c>
      <c r="Q145" s="201">
        <v>0</v>
      </c>
      <c r="R145" s="201">
        <f t="shared" si="2"/>
        <v>0</v>
      </c>
      <c r="S145" s="201">
        <v>0</v>
      </c>
      <c r="T145" s="202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156</v>
      </c>
      <c r="AT145" s="203" t="s">
        <v>152</v>
      </c>
      <c r="AU145" s="203" t="s">
        <v>76</v>
      </c>
      <c r="AY145" s="17" t="s">
        <v>151</v>
      </c>
      <c r="BE145" s="204">
        <f t="shared" si="4"/>
        <v>0</v>
      </c>
      <c r="BF145" s="204">
        <f t="shared" si="5"/>
        <v>0</v>
      </c>
      <c r="BG145" s="204">
        <f t="shared" si="6"/>
        <v>0</v>
      </c>
      <c r="BH145" s="204">
        <f t="shared" si="7"/>
        <v>0</v>
      </c>
      <c r="BI145" s="204">
        <f t="shared" si="8"/>
        <v>0</v>
      </c>
      <c r="BJ145" s="17" t="s">
        <v>156</v>
      </c>
      <c r="BK145" s="204">
        <f t="shared" si="9"/>
        <v>0</v>
      </c>
      <c r="BL145" s="17" t="s">
        <v>156</v>
      </c>
      <c r="BM145" s="203" t="s">
        <v>450</v>
      </c>
    </row>
    <row r="146" spans="1:65" s="2" customFormat="1" ht="16.5" customHeight="1">
      <c r="A146" s="34"/>
      <c r="B146" s="35"/>
      <c r="C146" s="192" t="s">
        <v>307</v>
      </c>
      <c r="D146" s="192" t="s">
        <v>152</v>
      </c>
      <c r="E146" s="193" t="s">
        <v>1187</v>
      </c>
      <c r="F146" s="194" t="s">
        <v>1188</v>
      </c>
      <c r="G146" s="195" t="s">
        <v>562</v>
      </c>
      <c r="H146" s="196">
        <v>1</v>
      </c>
      <c r="I146" s="197"/>
      <c r="J146" s="198">
        <f t="shared" si="0"/>
        <v>0</v>
      </c>
      <c r="K146" s="194" t="s">
        <v>1128</v>
      </c>
      <c r="L146" s="39"/>
      <c r="M146" s="199" t="s">
        <v>1</v>
      </c>
      <c r="N146" s="200" t="s">
        <v>43</v>
      </c>
      <c r="O146" s="72"/>
      <c r="P146" s="201">
        <f t="shared" si="1"/>
        <v>0</v>
      </c>
      <c r="Q146" s="201">
        <v>0</v>
      </c>
      <c r="R146" s="201">
        <f t="shared" si="2"/>
        <v>0</v>
      </c>
      <c r="S146" s="201">
        <v>0</v>
      </c>
      <c r="T146" s="202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156</v>
      </c>
      <c r="AT146" s="203" t="s">
        <v>152</v>
      </c>
      <c r="AU146" s="203" t="s">
        <v>76</v>
      </c>
      <c r="AY146" s="17" t="s">
        <v>151</v>
      </c>
      <c r="BE146" s="204">
        <f t="shared" si="4"/>
        <v>0</v>
      </c>
      <c r="BF146" s="204">
        <f t="shared" si="5"/>
        <v>0</v>
      </c>
      <c r="BG146" s="204">
        <f t="shared" si="6"/>
        <v>0</v>
      </c>
      <c r="BH146" s="204">
        <f t="shared" si="7"/>
        <v>0</v>
      </c>
      <c r="BI146" s="204">
        <f t="shared" si="8"/>
        <v>0</v>
      </c>
      <c r="BJ146" s="17" t="s">
        <v>156</v>
      </c>
      <c r="BK146" s="204">
        <f t="shared" si="9"/>
        <v>0</v>
      </c>
      <c r="BL146" s="17" t="s">
        <v>156</v>
      </c>
      <c r="BM146" s="203" t="s">
        <v>460</v>
      </c>
    </row>
    <row r="147" spans="1:65" s="2" customFormat="1" ht="24.2" customHeight="1">
      <c r="A147" s="34"/>
      <c r="B147" s="35"/>
      <c r="C147" s="192" t="s">
        <v>312</v>
      </c>
      <c r="D147" s="192" t="s">
        <v>152</v>
      </c>
      <c r="E147" s="193" t="s">
        <v>1189</v>
      </c>
      <c r="F147" s="194" t="s">
        <v>1190</v>
      </c>
      <c r="G147" s="195" t="s">
        <v>562</v>
      </c>
      <c r="H147" s="196">
        <v>1</v>
      </c>
      <c r="I147" s="197"/>
      <c r="J147" s="198">
        <f t="shared" si="0"/>
        <v>0</v>
      </c>
      <c r="K147" s="194" t="s">
        <v>1128</v>
      </c>
      <c r="L147" s="39"/>
      <c r="M147" s="199" t="s">
        <v>1</v>
      </c>
      <c r="N147" s="200" t="s">
        <v>43</v>
      </c>
      <c r="O147" s="72"/>
      <c r="P147" s="201">
        <f t="shared" si="1"/>
        <v>0</v>
      </c>
      <c r="Q147" s="201">
        <v>0</v>
      </c>
      <c r="R147" s="201">
        <f t="shared" si="2"/>
        <v>0</v>
      </c>
      <c r="S147" s="201">
        <v>0</v>
      </c>
      <c r="T147" s="202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156</v>
      </c>
      <c r="AT147" s="203" t="s">
        <v>152</v>
      </c>
      <c r="AU147" s="203" t="s">
        <v>76</v>
      </c>
      <c r="AY147" s="17" t="s">
        <v>151</v>
      </c>
      <c r="BE147" s="204">
        <f t="shared" si="4"/>
        <v>0</v>
      </c>
      <c r="BF147" s="204">
        <f t="shared" si="5"/>
        <v>0</v>
      </c>
      <c r="BG147" s="204">
        <f t="shared" si="6"/>
        <v>0</v>
      </c>
      <c r="BH147" s="204">
        <f t="shared" si="7"/>
        <v>0</v>
      </c>
      <c r="BI147" s="204">
        <f t="shared" si="8"/>
        <v>0</v>
      </c>
      <c r="BJ147" s="17" t="s">
        <v>156</v>
      </c>
      <c r="BK147" s="204">
        <f t="shared" si="9"/>
        <v>0</v>
      </c>
      <c r="BL147" s="17" t="s">
        <v>156</v>
      </c>
      <c r="BM147" s="203" t="s">
        <v>469</v>
      </c>
    </row>
    <row r="148" spans="1:65" s="2" customFormat="1" ht="16.5" customHeight="1">
      <c r="A148" s="34"/>
      <c r="B148" s="35"/>
      <c r="C148" s="192" t="s">
        <v>317</v>
      </c>
      <c r="D148" s="192" t="s">
        <v>152</v>
      </c>
      <c r="E148" s="193" t="s">
        <v>1191</v>
      </c>
      <c r="F148" s="194" t="s">
        <v>1192</v>
      </c>
      <c r="G148" s="195" t="s">
        <v>562</v>
      </c>
      <c r="H148" s="196">
        <v>1</v>
      </c>
      <c r="I148" s="197"/>
      <c r="J148" s="198">
        <f t="shared" si="0"/>
        <v>0</v>
      </c>
      <c r="K148" s="194" t="s">
        <v>1128</v>
      </c>
      <c r="L148" s="39"/>
      <c r="M148" s="199" t="s">
        <v>1</v>
      </c>
      <c r="N148" s="200" t="s">
        <v>43</v>
      </c>
      <c r="O148" s="72"/>
      <c r="P148" s="201">
        <f t="shared" si="1"/>
        <v>0</v>
      </c>
      <c r="Q148" s="201">
        <v>0</v>
      </c>
      <c r="R148" s="201">
        <f t="shared" si="2"/>
        <v>0</v>
      </c>
      <c r="S148" s="201">
        <v>0</v>
      </c>
      <c r="T148" s="202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156</v>
      </c>
      <c r="AT148" s="203" t="s">
        <v>152</v>
      </c>
      <c r="AU148" s="203" t="s">
        <v>76</v>
      </c>
      <c r="AY148" s="17" t="s">
        <v>151</v>
      </c>
      <c r="BE148" s="204">
        <f t="shared" si="4"/>
        <v>0</v>
      </c>
      <c r="BF148" s="204">
        <f t="shared" si="5"/>
        <v>0</v>
      </c>
      <c r="BG148" s="204">
        <f t="shared" si="6"/>
        <v>0</v>
      </c>
      <c r="BH148" s="204">
        <f t="shared" si="7"/>
        <v>0</v>
      </c>
      <c r="BI148" s="204">
        <f t="shared" si="8"/>
        <v>0</v>
      </c>
      <c r="BJ148" s="17" t="s">
        <v>156</v>
      </c>
      <c r="BK148" s="204">
        <f t="shared" si="9"/>
        <v>0</v>
      </c>
      <c r="BL148" s="17" t="s">
        <v>156</v>
      </c>
      <c r="BM148" s="203" t="s">
        <v>478</v>
      </c>
    </row>
    <row r="149" spans="1:65" s="2" customFormat="1" ht="33" customHeight="1">
      <c r="A149" s="34"/>
      <c r="B149" s="35"/>
      <c r="C149" s="192" t="s">
        <v>322</v>
      </c>
      <c r="D149" s="192" t="s">
        <v>152</v>
      </c>
      <c r="E149" s="193" t="s">
        <v>1193</v>
      </c>
      <c r="F149" s="194" t="s">
        <v>1194</v>
      </c>
      <c r="G149" s="195" t="s">
        <v>562</v>
      </c>
      <c r="H149" s="196">
        <v>1</v>
      </c>
      <c r="I149" s="197"/>
      <c r="J149" s="198">
        <f t="shared" si="0"/>
        <v>0</v>
      </c>
      <c r="K149" s="194" t="s">
        <v>1128</v>
      </c>
      <c r="L149" s="39"/>
      <c r="M149" s="199" t="s">
        <v>1</v>
      </c>
      <c r="N149" s="200" t="s">
        <v>43</v>
      </c>
      <c r="O149" s="72"/>
      <c r="P149" s="201">
        <f t="shared" si="1"/>
        <v>0</v>
      </c>
      <c r="Q149" s="201">
        <v>0</v>
      </c>
      <c r="R149" s="201">
        <f t="shared" si="2"/>
        <v>0</v>
      </c>
      <c r="S149" s="201">
        <v>0</v>
      </c>
      <c r="T149" s="202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156</v>
      </c>
      <c r="AT149" s="203" t="s">
        <v>152</v>
      </c>
      <c r="AU149" s="203" t="s">
        <v>76</v>
      </c>
      <c r="AY149" s="17" t="s">
        <v>151</v>
      </c>
      <c r="BE149" s="204">
        <f t="shared" si="4"/>
        <v>0</v>
      </c>
      <c r="BF149" s="204">
        <f t="shared" si="5"/>
        <v>0</v>
      </c>
      <c r="BG149" s="204">
        <f t="shared" si="6"/>
        <v>0</v>
      </c>
      <c r="BH149" s="204">
        <f t="shared" si="7"/>
        <v>0</v>
      </c>
      <c r="BI149" s="204">
        <f t="shared" si="8"/>
        <v>0</v>
      </c>
      <c r="BJ149" s="17" t="s">
        <v>156</v>
      </c>
      <c r="BK149" s="204">
        <f t="shared" si="9"/>
        <v>0</v>
      </c>
      <c r="BL149" s="17" t="s">
        <v>156</v>
      </c>
      <c r="BM149" s="203" t="s">
        <v>488</v>
      </c>
    </row>
    <row r="150" spans="1:65" s="2" customFormat="1" ht="16.5" customHeight="1">
      <c r="A150" s="34"/>
      <c r="B150" s="35"/>
      <c r="C150" s="192" t="s">
        <v>325</v>
      </c>
      <c r="D150" s="192" t="s">
        <v>152</v>
      </c>
      <c r="E150" s="193" t="s">
        <v>1195</v>
      </c>
      <c r="F150" s="194" t="s">
        <v>1196</v>
      </c>
      <c r="G150" s="195" t="s">
        <v>562</v>
      </c>
      <c r="H150" s="196">
        <v>1</v>
      </c>
      <c r="I150" s="197"/>
      <c r="J150" s="198">
        <f t="shared" si="0"/>
        <v>0</v>
      </c>
      <c r="K150" s="194" t="s">
        <v>1128</v>
      </c>
      <c r="L150" s="39"/>
      <c r="M150" s="199" t="s">
        <v>1</v>
      </c>
      <c r="N150" s="200" t="s">
        <v>43</v>
      </c>
      <c r="O150" s="72"/>
      <c r="P150" s="201">
        <f t="shared" si="1"/>
        <v>0</v>
      </c>
      <c r="Q150" s="201">
        <v>0</v>
      </c>
      <c r="R150" s="201">
        <f t="shared" si="2"/>
        <v>0</v>
      </c>
      <c r="S150" s="201">
        <v>0</v>
      </c>
      <c r="T150" s="202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156</v>
      </c>
      <c r="AT150" s="203" t="s">
        <v>152</v>
      </c>
      <c r="AU150" s="203" t="s">
        <v>76</v>
      </c>
      <c r="AY150" s="17" t="s">
        <v>151</v>
      </c>
      <c r="BE150" s="204">
        <f t="shared" si="4"/>
        <v>0</v>
      </c>
      <c r="BF150" s="204">
        <f t="shared" si="5"/>
        <v>0</v>
      </c>
      <c r="BG150" s="204">
        <f t="shared" si="6"/>
        <v>0</v>
      </c>
      <c r="BH150" s="204">
        <f t="shared" si="7"/>
        <v>0</v>
      </c>
      <c r="BI150" s="204">
        <f t="shared" si="8"/>
        <v>0</v>
      </c>
      <c r="BJ150" s="17" t="s">
        <v>156</v>
      </c>
      <c r="BK150" s="204">
        <f t="shared" si="9"/>
        <v>0</v>
      </c>
      <c r="BL150" s="17" t="s">
        <v>156</v>
      </c>
      <c r="BM150" s="203" t="s">
        <v>496</v>
      </c>
    </row>
    <row r="151" spans="1:65" s="2" customFormat="1" ht="33" customHeight="1">
      <c r="A151" s="34"/>
      <c r="B151" s="35"/>
      <c r="C151" s="192" t="s">
        <v>330</v>
      </c>
      <c r="D151" s="192" t="s">
        <v>152</v>
      </c>
      <c r="E151" s="193" t="s">
        <v>1197</v>
      </c>
      <c r="F151" s="194" t="s">
        <v>1198</v>
      </c>
      <c r="G151" s="195" t="s">
        <v>562</v>
      </c>
      <c r="H151" s="196">
        <v>1</v>
      </c>
      <c r="I151" s="197"/>
      <c r="J151" s="198">
        <f t="shared" si="0"/>
        <v>0</v>
      </c>
      <c r="K151" s="194" t="s">
        <v>1128</v>
      </c>
      <c r="L151" s="39"/>
      <c r="M151" s="199" t="s">
        <v>1</v>
      </c>
      <c r="N151" s="200" t="s">
        <v>43</v>
      </c>
      <c r="O151" s="72"/>
      <c r="P151" s="201">
        <f t="shared" si="1"/>
        <v>0</v>
      </c>
      <c r="Q151" s="201">
        <v>0</v>
      </c>
      <c r="R151" s="201">
        <f t="shared" si="2"/>
        <v>0</v>
      </c>
      <c r="S151" s="201">
        <v>0</v>
      </c>
      <c r="T151" s="202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156</v>
      </c>
      <c r="AT151" s="203" t="s">
        <v>152</v>
      </c>
      <c r="AU151" s="203" t="s">
        <v>76</v>
      </c>
      <c r="AY151" s="17" t="s">
        <v>151</v>
      </c>
      <c r="BE151" s="204">
        <f t="shared" si="4"/>
        <v>0</v>
      </c>
      <c r="BF151" s="204">
        <f t="shared" si="5"/>
        <v>0</v>
      </c>
      <c r="BG151" s="204">
        <f t="shared" si="6"/>
        <v>0</v>
      </c>
      <c r="BH151" s="204">
        <f t="shared" si="7"/>
        <v>0</v>
      </c>
      <c r="BI151" s="204">
        <f t="shared" si="8"/>
        <v>0</v>
      </c>
      <c r="BJ151" s="17" t="s">
        <v>156</v>
      </c>
      <c r="BK151" s="204">
        <f t="shared" si="9"/>
        <v>0</v>
      </c>
      <c r="BL151" s="17" t="s">
        <v>156</v>
      </c>
      <c r="BM151" s="203" t="s">
        <v>504</v>
      </c>
    </row>
    <row r="152" spans="1:65" s="2" customFormat="1" ht="21.75" customHeight="1">
      <c r="A152" s="34"/>
      <c r="B152" s="35"/>
      <c r="C152" s="192" t="s">
        <v>335</v>
      </c>
      <c r="D152" s="192" t="s">
        <v>152</v>
      </c>
      <c r="E152" s="193" t="s">
        <v>1199</v>
      </c>
      <c r="F152" s="194" t="s">
        <v>1200</v>
      </c>
      <c r="G152" s="195" t="s">
        <v>1084</v>
      </c>
      <c r="H152" s="196">
        <v>16</v>
      </c>
      <c r="I152" s="197"/>
      <c r="J152" s="198">
        <f t="shared" si="0"/>
        <v>0</v>
      </c>
      <c r="K152" s="194" t="s">
        <v>718</v>
      </c>
      <c r="L152" s="39"/>
      <c r="M152" s="199" t="s">
        <v>1</v>
      </c>
      <c r="N152" s="200" t="s">
        <v>43</v>
      </c>
      <c r="O152" s="72"/>
      <c r="P152" s="201">
        <f t="shared" si="1"/>
        <v>0</v>
      </c>
      <c r="Q152" s="201">
        <v>0</v>
      </c>
      <c r="R152" s="201">
        <f t="shared" si="2"/>
        <v>0</v>
      </c>
      <c r="S152" s="201">
        <v>0</v>
      </c>
      <c r="T152" s="202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156</v>
      </c>
      <c r="AT152" s="203" t="s">
        <v>152</v>
      </c>
      <c r="AU152" s="203" t="s">
        <v>76</v>
      </c>
      <c r="AY152" s="17" t="s">
        <v>151</v>
      </c>
      <c r="BE152" s="204">
        <f t="shared" si="4"/>
        <v>0</v>
      </c>
      <c r="BF152" s="204">
        <f t="shared" si="5"/>
        <v>0</v>
      </c>
      <c r="BG152" s="204">
        <f t="shared" si="6"/>
        <v>0</v>
      </c>
      <c r="BH152" s="204">
        <f t="shared" si="7"/>
        <v>0</v>
      </c>
      <c r="BI152" s="204">
        <f t="shared" si="8"/>
        <v>0</v>
      </c>
      <c r="BJ152" s="17" t="s">
        <v>156</v>
      </c>
      <c r="BK152" s="204">
        <f t="shared" si="9"/>
        <v>0</v>
      </c>
      <c r="BL152" s="17" t="s">
        <v>156</v>
      </c>
      <c r="BM152" s="203" t="s">
        <v>514</v>
      </c>
    </row>
    <row r="153" spans="1:65" s="2" customFormat="1" ht="16.5" customHeight="1">
      <c r="A153" s="34"/>
      <c r="B153" s="35"/>
      <c r="C153" s="192" t="s">
        <v>340</v>
      </c>
      <c r="D153" s="192" t="s">
        <v>152</v>
      </c>
      <c r="E153" s="193" t="s">
        <v>1201</v>
      </c>
      <c r="F153" s="194" t="s">
        <v>1202</v>
      </c>
      <c r="G153" s="195" t="s">
        <v>1084</v>
      </c>
      <c r="H153" s="196">
        <v>48</v>
      </c>
      <c r="I153" s="197"/>
      <c r="J153" s="198">
        <f t="shared" si="0"/>
        <v>0</v>
      </c>
      <c r="K153" s="194" t="s">
        <v>718</v>
      </c>
      <c r="L153" s="39"/>
      <c r="M153" s="239" t="s">
        <v>1</v>
      </c>
      <c r="N153" s="240" t="s">
        <v>43</v>
      </c>
      <c r="O153" s="241"/>
      <c r="P153" s="242">
        <f t="shared" si="1"/>
        <v>0</v>
      </c>
      <c r="Q153" s="242">
        <v>0</v>
      </c>
      <c r="R153" s="242">
        <f t="shared" si="2"/>
        <v>0</v>
      </c>
      <c r="S153" s="242">
        <v>0</v>
      </c>
      <c r="T153" s="243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156</v>
      </c>
      <c r="AT153" s="203" t="s">
        <v>152</v>
      </c>
      <c r="AU153" s="203" t="s">
        <v>76</v>
      </c>
      <c r="AY153" s="17" t="s">
        <v>151</v>
      </c>
      <c r="BE153" s="204">
        <f t="shared" si="4"/>
        <v>0</v>
      </c>
      <c r="BF153" s="204">
        <f t="shared" si="5"/>
        <v>0</v>
      </c>
      <c r="BG153" s="204">
        <f t="shared" si="6"/>
        <v>0</v>
      </c>
      <c r="BH153" s="204">
        <f t="shared" si="7"/>
        <v>0</v>
      </c>
      <c r="BI153" s="204">
        <f t="shared" si="8"/>
        <v>0</v>
      </c>
      <c r="BJ153" s="17" t="s">
        <v>156</v>
      </c>
      <c r="BK153" s="204">
        <f t="shared" si="9"/>
        <v>0</v>
      </c>
      <c r="BL153" s="17" t="s">
        <v>156</v>
      </c>
      <c r="BM153" s="203" t="s">
        <v>198</v>
      </c>
    </row>
    <row r="154" spans="1:65" s="2" customFormat="1" ht="6.95" customHeight="1">
      <c r="A154" s="34"/>
      <c r="B154" s="55"/>
      <c r="C154" s="56"/>
      <c r="D154" s="56"/>
      <c r="E154" s="56"/>
      <c r="F154" s="56"/>
      <c r="G154" s="56"/>
      <c r="H154" s="56"/>
      <c r="I154" s="56"/>
      <c r="J154" s="56"/>
      <c r="K154" s="56"/>
      <c r="L154" s="39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sheetProtection algorithmName="SHA-512" hashValue="t0vJnQ28PM08F7zp5bJYA+SkS/kcH1cp+L/tC3Fd7fo7Z7NyvWklrvkVC9PUbu+V6xwBuEQNZsWmlEqdXR0H5g==" saltValue="kG20/TdpK83YTc58X+4M6pZGEjHl4FArblNyiDEohpxiuOuGLYQe9sdXrsvFwIwv+v0HtF3RHVspjgT8hkO0CQ==" spinCount="100000" sheet="1" objects="1" scenarios="1" formatColumns="0" formatRows="0" autoFilter="0"/>
  <autoFilter ref="C115:K153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SO 01 - Hala pro parkován...</vt:lpstr>
      <vt:lpstr>SO 02 - Železniční svršek</vt:lpstr>
      <vt:lpstr>SO 03 - Dešťová kanalizace</vt:lpstr>
      <vt:lpstr>SO 04 - Elektroinstalace</vt:lpstr>
      <vt:lpstr>SO 04 - ZP - Zemní práce</vt:lpstr>
      <vt:lpstr>SO 05 - Demolice krytého ...</vt:lpstr>
      <vt:lpstr>PS 01 - Vzduchotechnika</vt:lpstr>
      <vt:lpstr>PS 02 - Poplachový zabezp...</vt:lpstr>
      <vt:lpstr>PS 03 - Kamerový systém</vt:lpstr>
      <vt:lpstr>VRN - Vedlejší rozpočtové...</vt:lpstr>
      <vt:lpstr>'PS 01 - Vzduchotechnika'!Názvy_tisku</vt:lpstr>
      <vt:lpstr>'PS 02 - Poplachový zabezp...'!Názvy_tisku</vt:lpstr>
      <vt:lpstr>'PS 03 - Kamerový systém'!Názvy_tisku</vt:lpstr>
      <vt:lpstr>'Rekapitulace stavby'!Názvy_tisku</vt:lpstr>
      <vt:lpstr>'SO 01 - Hala pro parkován...'!Názvy_tisku</vt:lpstr>
      <vt:lpstr>'SO 02 - Železniční svršek'!Názvy_tisku</vt:lpstr>
      <vt:lpstr>'SO 03 - Dešťová kanalizace'!Názvy_tisku</vt:lpstr>
      <vt:lpstr>'SO 04 - Elektroinstalace'!Názvy_tisku</vt:lpstr>
      <vt:lpstr>'SO 04 - ZP - Zemní práce'!Názvy_tisku</vt:lpstr>
      <vt:lpstr>'SO 05 - Demolice krytého ...'!Názvy_tisku</vt:lpstr>
      <vt:lpstr>'VRN - Vedlejší rozpočtové...'!Názvy_tisku</vt:lpstr>
      <vt:lpstr>'PS 01 - Vzduchotechnika'!Oblast_tisku</vt:lpstr>
      <vt:lpstr>'PS 02 - Poplachový zabezp...'!Oblast_tisku</vt:lpstr>
      <vt:lpstr>'PS 03 - Kamerový systém'!Oblast_tisku</vt:lpstr>
      <vt:lpstr>'Rekapitulace stavby'!Oblast_tisku</vt:lpstr>
      <vt:lpstr>'SO 01 - Hala pro parkován...'!Oblast_tisku</vt:lpstr>
      <vt:lpstr>'SO 02 - Železniční svršek'!Oblast_tisku</vt:lpstr>
      <vt:lpstr>'SO 03 - Dešťová kanalizace'!Oblast_tisku</vt:lpstr>
      <vt:lpstr>'SO 04 - Elektroinstalace'!Oblast_tisku</vt:lpstr>
      <vt:lpstr>'SO 04 - ZP - Zemní práce'!Oblast_tisku</vt:lpstr>
      <vt:lpstr>'SO 05 - Demolice krytého 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Křemínský Petr, Ing.</dc:creator>
  <cp:lastModifiedBy>Brožová Andrea, Ing.</cp:lastModifiedBy>
  <dcterms:created xsi:type="dcterms:W3CDTF">2022-06-13T05:35:04Z</dcterms:created>
  <dcterms:modified xsi:type="dcterms:W3CDTF">2022-06-13T05:37:29Z</dcterms:modified>
</cp:coreProperties>
</file>